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29"/>
  <workbookPr codeName="ThisWorkbook" defaultThemeVersion="166925"/>
  <mc:AlternateContent xmlns:mc="http://schemas.openxmlformats.org/markup-compatibility/2006">
    <mc:Choice Requires="x15">
      <x15ac:absPath xmlns:x15ac="http://schemas.microsoft.com/office/spreadsheetml/2010/11/ac" url="\\FILESRV\Redirection\nicolas.kakouros\Desktop\"/>
    </mc:Choice>
  </mc:AlternateContent>
  <xr:revisionPtr revIDLastSave="0" documentId="13_ncr:1_{6B1B4A06-CE38-469D-976F-4B4B46E6BA31}" xr6:coauthVersionLast="47" xr6:coauthVersionMax="47" xr10:uidLastSave="{00000000-0000-0000-0000-000000000000}"/>
  <bookViews>
    <workbookView xWindow="-120" yWindow="-120" windowWidth="38640" windowHeight="21240" tabRatio="827" xr2:uid="{00000000-000D-0000-FFFF-FFFF00000000}"/>
  </bookViews>
  <sheets>
    <sheet name="Summary" sheetId="35" r:id="rId1"/>
    <sheet name="Index" sheetId="21" r:id="rId2"/>
    <sheet name="IF1" sheetId="1" r:id="rId3"/>
    <sheet name="IF2" sheetId="2" r:id="rId4"/>
    <sheet name="IF3" sheetId="33" r:id="rId5"/>
    <sheet name="IF4" sheetId="30" r:id="rId6"/>
    <sheet name="IF5 - THRESHOLDS REVIEW" sheetId="10" r:id="rId7"/>
    <sheet name="IF6 - K-FACTOR Details" sheetId="34" r:id="rId8"/>
    <sheet name="IF7 - K-CON Details" sheetId="27" r:id="rId9"/>
    <sheet name="IF8 - CON" sheetId="23" r:id="rId10"/>
    <sheet name="IF9 - LIQ REQ" sheetId="22" r:id="rId11"/>
    <sheet name="GS" sheetId="103" r:id="rId12"/>
    <sheet name="CCR" sheetId="45" r:id="rId13"/>
    <sheet name="CVA" sheetId="44" r:id="rId14"/>
    <sheet name="MKR SA TDI - TOTAL" sheetId="36" r:id="rId15"/>
    <sheet name="MKR SA TDI EUR" sheetId="55" r:id="rId16"/>
    <sheet name="MKR SA TDI ALL" sheetId="104" r:id="rId17"/>
    <sheet name="MKR SA TDI BGN" sheetId="105" r:id="rId18"/>
    <sheet name="MKR SA TDI CZK" sheetId="106" r:id="rId19"/>
    <sheet name="MKR SA TDI DKK" sheetId="107" r:id="rId20"/>
    <sheet name="MKR SA TDI EGP" sheetId="108" r:id="rId21"/>
    <sheet name="MKR SA TDI GBP" sheetId="109" r:id="rId22"/>
    <sheet name="MKR SA TDI HRK" sheetId="110" r:id="rId23"/>
    <sheet name="MKR SA TDI HUF" sheetId="111" r:id="rId24"/>
    <sheet name="MKR SA TDI ISK" sheetId="112" r:id="rId25"/>
    <sheet name="MKR SA TDI JPY" sheetId="113" r:id="rId26"/>
    <sheet name="MKR SA TDI MKD" sheetId="114" r:id="rId27"/>
    <sheet name="MKR SA TDI NOK" sheetId="115" r:id="rId28"/>
    <sheet name="MKR SA TDI PLN" sheetId="116" r:id="rId29"/>
    <sheet name="MKR SA TDI RON" sheetId="117" r:id="rId30"/>
    <sheet name="MKR SA TDI RUB" sheetId="118" r:id="rId31"/>
    <sheet name="MKR SA TDI RSD" sheetId="119" r:id="rId32"/>
    <sheet name="MKR SA TDI SEK" sheetId="120" r:id="rId33"/>
    <sheet name="MKR SA TDI CHF" sheetId="121" r:id="rId34"/>
    <sheet name="MKR SA TDI TRY" sheetId="122" r:id="rId35"/>
    <sheet name="MKR SA TDI UAH" sheetId="123" r:id="rId36"/>
    <sheet name="MKR SA TDI USD" sheetId="124" r:id="rId37"/>
    <sheet name="MKR SA TDI OTHER" sheetId="125" r:id="rId38"/>
    <sheet name="MKR SA SEC" sheetId="37" r:id="rId39"/>
    <sheet name="MKR SA CTP" sheetId="38" r:id="rId40"/>
    <sheet name="MKR SA EQU TOTAL" sheetId="39" r:id="rId41"/>
    <sheet name="MKR SA EQU Bulgaria" sheetId="126" r:id="rId42"/>
    <sheet name="MKR SA EQU Croatia" sheetId="127" r:id="rId43"/>
    <sheet name="MKR SA EQU Czech Republic" sheetId="128" r:id="rId44"/>
    <sheet name="MKR SA EQU Denmark" sheetId="129" r:id="rId45"/>
    <sheet name="MKR SA EQU Egypt" sheetId="130" r:id="rId46"/>
    <sheet name="MKR SA EQU Hungary" sheetId="131" r:id="rId47"/>
    <sheet name="MKR SA EQU Iceland" sheetId="132" r:id="rId48"/>
    <sheet name="MKR SA EQU Liechtenstein" sheetId="133" r:id="rId49"/>
    <sheet name="MKR SA EQU Norway" sheetId="134" r:id="rId50"/>
    <sheet name="MKR SA EQU Poland" sheetId="135" r:id="rId51"/>
    <sheet name="MKR SA EQU Romania" sheetId="136" r:id="rId52"/>
    <sheet name="MKR SA EQU Sweden" sheetId="137" r:id="rId53"/>
    <sheet name="MKR SA EQU United Kingdom" sheetId="138" r:id="rId54"/>
    <sheet name="MKR SA EQU Albania" sheetId="139" r:id="rId55"/>
    <sheet name="MKR SA EQU Japan" sheetId="140" r:id="rId56"/>
    <sheet name="MKR SA EQU FYROM" sheetId="141" r:id="rId57"/>
    <sheet name="MKR SA EQU Russian Federation" sheetId="142" r:id="rId58"/>
    <sheet name="MKR SA EQU Serbia" sheetId="143" r:id="rId59"/>
    <sheet name="MKR SA EQU Switzerland" sheetId="144" r:id="rId60"/>
    <sheet name="MKR SA EQU Turkey" sheetId="145" r:id="rId61"/>
    <sheet name="MKR SA EQU Ukraine" sheetId="146" r:id="rId62"/>
    <sheet name="MKR SA EQU USA" sheetId="147" r:id="rId63"/>
    <sheet name="MKR SA EQU Euro Area" sheetId="148" r:id="rId64"/>
    <sheet name="MKR SA EQU OTHER" sheetId="149" r:id="rId65"/>
    <sheet name="MKR SA FX" sheetId="40" r:id="rId66"/>
    <sheet name="MKR SA COM" sheetId="41" r:id="rId67"/>
  </sheets>
  <externalReferences>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s>
  <definedNames>
    <definedName name="Accounting">[1]Parameters!$C$109:$C$112</definedName>
    <definedName name="AP">'[2]Lists-Aux'!$D:$D</definedName>
    <definedName name="AT">'[3]Lists-Aux'!$B:$B</definedName>
    <definedName name="BankType">[1]Parameters!$C$113:$C$115</definedName>
    <definedName name="BAS">'[2]Lists-Aux'!$A:$A</definedName>
    <definedName name="Basel">[4]Parameters!$C$32:$C$33</definedName>
    <definedName name="BT">'[2]Lists-Aux'!$E:$E</definedName>
    <definedName name="Category">[5]Lists!$B$2:$B$4</definedName>
    <definedName name="COF">'[3]Lists-Aux'!$G:$G</definedName>
    <definedName name="COI">'[2]Lists-Aux'!$H:$H</definedName>
    <definedName name="CountriesList">'[6]Allowed Values'!$B$9:$B$259</definedName>
    <definedName name="CountryList" localSheetId="11">[5]Countries!$A$1:$A$251</definedName>
    <definedName name="CountryList">[7]Countries!$A$1:$A$251</definedName>
    <definedName name="CP">'[2]Lists-Aux'!$I:$I</definedName>
    <definedName name="CQS">'[2]Lists-Aux'!$J:$J</definedName>
    <definedName name="CT">'[2]Lists-Aux'!$K:$K</definedName>
    <definedName name="Currencies" localSheetId="49">#REF!</definedName>
    <definedName name="Currencies" localSheetId="64">#REF!</definedName>
    <definedName name="Currencies" localSheetId="50">#REF!</definedName>
    <definedName name="Currencies" localSheetId="51">#REF!</definedName>
    <definedName name="Currencies" localSheetId="57">#REF!</definedName>
    <definedName name="Currencies" localSheetId="58">#REF!</definedName>
    <definedName name="Currencies" localSheetId="52">#REF!</definedName>
    <definedName name="Currencies" localSheetId="59">#REF!</definedName>
    <definedName name="Currencies" localSheetId="21">#REF!</definedName>
    <definedName name="Currencies" localSheetId="22">#REF!</definedName>
    <definedName name="Currencies" localSheetId="23">#REF!</definedName>
    <definedName name="Currencies" localSheetId="24">#REF!</definedName>
    <definedName name="Currencies">#REF!</definedName>
    <definedName name="Currency" localSheetId="45">#REF!</definedName>
    <definedName name="Currency" localSheetId="63">#REF!</definedName>
    <definedName name="Currency" localSheetId="56">#REF!</definedName>
    <definedName name="Currency" localSheetId="46">#REF!</definedName>
    <definedName name="Currency" localSheetId="47">#REF!</definedName>
    <definedName name="Currency" localSheetId="55">#REF!</definedName>
    <definedName name="Currency" localSheetId="48">#REF!</definedName>
    <definedName name="Currency" localSheetId="49">#REF!</definedName>
    <definedName name="Currency" localSheetId="64">#REF!</definedName>
    <definedName name="Currency" localSheetId="50">#REF!</definedName>
    <definedName name="Currency" localSheetId="51">#REF!</definedName>
    <definedName name="Currency" localSheetId="57">#REF!</definedName>
    <definedName name="Currency" localSheetId="58">#REF!</definedName>
    <definedName name="Currency" localSheetId="52">#REF!</definedName>
    <definedName name="Currency" localSheetId="59">#REF!</definedName>
    <definedName name="Currency" localSheetId="60">#REF!</definedName>
    <definedName name="Currency" localSheetId="61">#REF!</definedName>
    <definedName name="Currency" localSheetId="53">#REF!</definedName>
    <definedName name="Currency" localSheetId="62">#REF!</definedName>
    <definedName name="Currency" localSheetId="16">#REF!</definedName>
    <definedName name="Currency" localSheetId="17">#REF!</definedName>
    <definedName name="Currency" localSheetId="33">#REF!</definedName>
    <definedName name="Currency" localSheetId="18">#REF!</definedName>
    <definedName name="Currency" localSheetId="19">#REF!</definedName>
    <definedName name="Currency" localSheetId="20">#REF!</definedName>
    <definedName name="Currency" localSheetId="15">#REF!</definedName>
    <definedName name="Currency" localSheetId="21">#REF!</definedName>
    <definedName name="Currency" localSheetId="22">#REF!</definedName>
    <definedName name="Currency" localSheetId="23">#REF!</definedName>
    <definedName name="Currency" localSheetId="24">#REF!</definedName>
    <definedName name="Currency" localSheetId="25">#REF!</definedName>
    <definedName name="Currency" localSheetId="26">#REF!</definedName>
    <definedName name="Currency" localSheetId="27">#REF!</definedName>
    <definedName name="Currency" localSheetId="37">#REF!</definedName>
    <definedName name="Currency" localSheetId="28">#REF!</definedName>
    <definedName name="Currency" localSheetId="29">#REF!</definedName>
    <definedName name="Currency" localSheetId="31">#REF!</definedName>
    <definedName name="Currency" localSheetId="30">#REF!</definedName>
    <definedName name="Currency" localSheetId="32">#REF!</definedName>
    <definedName name="Currency" localSheetId="34">#REF!</definedName>
    <definedName name="Currency" localSheetId="35">#REF!</definedName>
    <definedName name="Currency" localSheetId="36">#REF!</definedName>
    <definedName name="Currency">[5]Lists!$F$2:$F$6</definedName>
    <definedName name="dfd">[1]Parameters!#REF!</definedName>
    <definedName name="DimensionsNames">[3]Dimensions!$B$2:$B$79</definedName>
    <definedName name="edc">[8]Members!$D$3:E$2477</definedName>
    <definedName name="ER">'[2]Lists-Aux'!$N:$N</definedName>
    <definedName name="Eur">#REF!</definedName>
    <definedName name="Framework" localSheetId="11">[5]Lists!$H$2:$H$3</definedName>
    <definedName name="Framework">#REF!</definedName>
    <definedName name="GA">'[2]Lists-Aux'!$P:$P</definedName>
    <definedName name="Group">[1]Parameters!$C$93:$C$94</definedName>
    <definedName name="Group2">[9]Parameters!$C$42:$C$43</definedName>
    <definedName name="IM">'[2]Lists-Aux'!$Q:$Q</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"03/14/2016 09:05:37"</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MC">'[3]Lists-Aux'!$C:$C</definedName>
    <definedName name="Members">[3]Members!$D$3:E$2992</definedName>
    <definedName name="PCT">'[2]Lists-Aux'!$U:$U</definedName>
    <definedName name="PI">'[2]Lists-Aux'!$V:$V</definedName>
    <definedName name="PL">'[2]Lists-Aux'!$W:$W</definedName>
    <definedName name="PR">'[2]Lists-Aux'!$X:$X</definedName>
    <definedName name="_xlnm.Print_Area" localSheetId="11">GS!$A$1:$AC$18</definedName>
    <definedName name="_xlnm.Print_Area" localSheetId="8">'IF7 - K-CON Details'!$A$1:$M$6</definedName>
    <definedName name="_xlnm.Print_Area" localSheetId="39">'MKR SA CTP'!$B$2:$AO$20</definedName>
    <definedName name="_xlnm.Print_Area" localSheetId="38">'MKR SA SEC'!$B$2:$BB$20</definedName>
    <definedName name="_xlnm.Print_Area" localSheetId="14">'MKR SA TDI - TOTAL'!$A$1:$M$54</definedName>
    <definedName name="_xlnm.Print_Area" localSheetId="16">'MKR SA TDI ALL'!$A$1:$AA$54</definedName>
    <definedName name="_xlnm.Print_Area" localSheetId="17">'MKR SA TDI BGN'!$A$1:$AA$54</definedName>
    <definedName name="_xlnm.Print_Area" localSheetId="33">'MKR SA TDI CHF'!$A$1:$AA$54</definedName>
    <definedName name="_xlnm.Print_Area" localSheetId="18">'MKR SA TDI CZK'!$A$1:$AA$54</definedName>
    <definedName name="_xlnm.Print_Area" localSheetId="19">'MKR SA TDI DKK'!$A$1:$AA$54</definedName>
    <definedName name="_xlnm.Print_Area" localSheetId="20">'MKR SA TDI EGP'!$A$1:$AA$54</definedName>
    <definedName name="_xlnm.Print_Area" localSheetId="15">'MKR SA TDI EUR'!$A$1:$AA$54</definedName>
    <definedName name="_xlnm.Print_Area" localSheetId="21">'MKR SA TDI GBP'!$A$1:$AA$54</definedName>
    <definedName name="_xlnm.Print_Area" localSheetId="22">'MKR SA TDI HRK'!$A$1:$AA$54</definedName>
    <definedName name="_xlnm.Print_Area" localSheetId="23">'MKR SA TDI HUF'!$A$1:$AA$54</definedName>
    <definedName name="_xlnm.Print_Area" localSheetId="24">'MKR SA TDI ISK'!$A$1:$AA$54</definedName>
    <definedName name="_xlnm.Print_Area" localSheetId="25">'MKR SA TDI JPY'!$A$1:$AA$54</definedName>
    <definedName name="_xlnm.Print_Area" localSheetId="26">'MKR SA TDI MKD'!$A$1:$AA$54</definedName>
    <definedName name="_xlnm.Print_Area" localSheetId="27">'MKR SA TDI NOK'!$A$1:$AA$54</definedName>
    <definedName name="_xlnm.Print_Area" localSheetId="37">'MKR SA TDI OTHER'!$A$1:$AA$54</definedName>
    <definedName name="_xlnm.Print_Area" localSheetId="28">'MKR SA TDI PLN'!$A$1:$AA$54</definedName>
    <definedName name="_xlnm.Print_Area" localSheetId="29">'MKR SA TDI RON'!$A$1:$AA$54</definedName>
    <definedName name="_xlnm.Print_Area" localSheetId="31">'MKR SA TDI RSD'!$A$1:$AA$54</definedName>
    <definedName name="_xlnm.Print_Area" localSheetId="30">'MKR SA TDI RUB'!$A$1:$AA$54</definedName>
    <definedName name="_xlnm.Print_Area" localSheetId="32">'MKR SA TDI SEK'!$A$1:$AA$54</definedName>
    <definedName name="_xlnm.Print_Area" localSheetId="34">'MKR SA TDI TRY'!$A$1:$AA$54</definedName>
    <definedName name="_xlnm.Print_Area" localSheetId="35">'MKR SA TDI UAH'!$A$1:$AA$54</definedName>
    <definedName name="_xlnm.Print_Area" localSheetId="36">'MKR SA TDI USD'!$A$1:$AA$54</definedName>
    <definedName name="_xlnm.Print_Titles" localSheetId="11">GS!#REF!,GS!$1:$1</definedName>
    <definedName name="_xlnm.Print_Titles" localSheetId="38">'MKR SA SEC'!$B:$C</definedName>
    <definedName name="_xlnm.Print_Titles" localSheetId="14">'MKR SA TDI - TOTAL'!$2:$9</definedName>
    <definedName name="_xlnm.Print_Titles" localSheetId="16">'MKR SA TDI ALL'!$2:$9</definedName>
    <definedName name="_xlnm.Print_Titles" localSheetId="17">'MKR SA TDI BGN'!$2:$9</definedName>
    <definedName name="_xlnm.Print_Titles" localSheetId="33">'MKR SA TDI CHF'!$2:$9</definedName>
    <definedName name="_xlnm.Print_Titles" localSheetId="18">'MKR SA TDI CZK'!$2:$9</definedName>
    <definedName name="_xlnm.Print_Titles" localSheetId="19">'MKR SA TDI DKK'!$2:$9</definedName>
    <definedName name="_xlnm.Print_Titles" localSheetId="20">'MKR SA TDI EGP'!$2:$9</definedName>
    <definedName name="_xlnm.Print_Titles" localSheetId="15">'MKR SA TDI EUR'!$2:$9</definedName>
    <definedName name="_xlnm.Print_Titles" localSheetId="21">'MKR SA TDI GBP'!$2:$9</definedName>
    <definedName name="_xlnm.Print_Titles" localSheetId="22">'MKR SA TDI HRK'!$2:$9</definedName>
    <definedName name="_xlnm.Print_Titles" localSheetId="23">'MKR SA TDI HUF'!$2:$9</definedName>
    <definedName name="_xlnm.Print_Titles" localSheetId="24">'MKR SA TDI ISK'!$2:$9</definedName>
    <definedName name="_xlnm.Print_Titles" localSheetId="25">'MKR SA TDI JPY'!$2:$9</definedName>
    <definedName name="_xlnm.Print_Titles" localSheetId="26">'MKR SA TDI MKD'!$2:$9</definedName>
    <definedName name="_xlnm.Print_Titles" localSheetId="27">'MKR SA TDI NOK'!$2:$9</definedName>
    <definedName name="_xlnm.Print_Titles" localSheetId="37">'MKR SA TDI OTHER'!$2:$9</definedName>
    <definedName name="_xlnm.Print_Titles" localSheetId="28">'MKR SA TDI PLN'!$2:$9</definedName>
    <definedName name="_xlnm.Print_Titles" localSheetId="29">'MKR SA TDI RON'!$2:$9</definedName>
    <definedName name="_xlnm.Print_Titles" localSheetId="31">'MKR SA TDI RSD'!$2:$9</definedName>
    <definedName name="_xlnm.Print_Titles" localSheetId="30">'MKR SA TDI RUB'!$2:$9</definedName>
    <definedName name="_xlnm.Print_Titles" localSheetId="32">'MKR SA TDI SEK'!$2:$9</definedName>
    <definedName name="_xlnm.Print_Titles" localSheetId="34">'MKR SA TDI TRY'!$2:$9</definedName>
    <definedName name="_xlnm.Print_Titles" localSheetId="35">'MKR SA TDI UAH'!$2:$9</definedName>
    <definedName name="_xlnm.Print_Titles" localSheetId="36">'MKR SA TDI USD'!$2:$9</definedName>
    <definedName name="Reporting_Currency">[10]Summary!$R$19:$R$22</definedName>
    <definedName name="RP">'[2]Lists-Aux'!$Z:$Z</definedName>
    <definedName name="rrr">[8]Members!$D$3:E$2477</definedName>
    <definedName name="RSP">'[2]Lists-Aux'!$AA:$AA</definedName>
    <definedName name="RT">'[2]Lists-Aux'!$AB:$AB</definedName>
    <definedName name="RTT">'[2]Lists-Aux'!$AC:$AC</definedName>
    <definedName name="s">#REF!</definedName>
    <definedName name="sfsdfgdfg">#REF!</definedName>
    <definedName name="Solo" localSheetId="11">[5]Lists!$D$2:$D$3</definedName>
    <definedName name="Solo">#REF!</definedName>
    <definedName name="ST">'[2]Lists-Aux'!$AD:$AD</definedName>
    <definedName name="TA">'[3]Lists-Aux'!$AE:$AE</definedName>
    <definedName name="TD">'[2]Lists-Aux'!$AI:$AI</definedName>
    <definedName name="TI">'[2]Lists-Aux'!$AF:$AF</definedName>
    <definedName name="UES">'[2]Lists-Aux'!$AG:$AG</definedName>
    <definedName name="XX">[2]Dimensions!$B$2:$B$78</definedName>
    <definedName name="Yes">[5]Lists!$J$2:$J$3</definedName>
    <definedName name="YesN">[5]Lists!$L$2:$L$4</definedName>
    <definedName name="YesNo">[1]Parameters!$C$90:$C$91</definedName>
    <definedName name="YesNoBasel2">[1]Parameters!#REF!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7" i="27" l="1"/>
  <c r="S6" i="27"/>
  <c r="T6" i="27" s="1"/>
  <c r="S11" i="27"/>
  <c r="T11" i="27" s="1"/>
  <c r="S9" i="27"/>
  <c r="T9" i="27" s="1"/>
  <c r="S8" i="27"/>
  <c r="X6" i="27"/>
  <c r="Y6" i="27" s="1"/>
  <c r="Z6" i="27" l="1"/>
  <c r="C27" i="22" l="1"/>
  <c r="C21" i="22"/>
  <c r="C10" i="22"/>
  <c r="C7" i="22" l="1"/>
  <c r="S13" i="27"/>
  <c r="T13" i="27" s="1"/>
  <c r="S10" i="27"/>
  <c r="T10" i="27" s="1"/>
  <c r="K7" i="27"/>
  <c r="D74" i="35" l="1"/>
  <c r="I97" i="35" l="1"/>
  <c r="T7" i="27" l="1"/>
  <c r="T8" i="27"/>
  <c r="S12" i="27"/>
  <c r="T12" i="27" s="1"/>
  <c r="S14" i="27"/>
  <c r="T14" i="27" s="1"/>
  <c r="S15" i="27"/>
  <c r="T15" i="27" s="1"/>
  <c r="N9" i="40" l="1"/>
  <c r="G9" i="40"/>
  <c r="L20" i="39"/>
  <c r="L21" i="39"/>
  <c r="L22" i="39"/>
  <c r="L23" i="39"/>
  <c r="L19" i="39"/>
  <c r="J16" i="39"/>
  <c r="J4" i="39" s="1"/>
  <c r="J17" i="39"/>
  <c r="I16" i="39"/>
  <c r="I17" i="39"/>
  <c r="J15" i="39"/>
  <c r="I15" i="39"/>
  <c r="H13" i="39"/>
  <c r="H14" i="39"/>
  <c r="H15" i="39"/>
  <c r="H16" i="39"/>
  <c r="H17" i="39"/>
  <c r="G13" i="39"/>
  <c r="G14" i="39"/>
  <c r="G15" i="39"/>
  <c r="G16" i="39"/>
  <c r="G17" i="39"/>
  <c r="J12" i="39"/>
  <c r="L18" i="149"/>
  <c r="K17" i="149"/>
  <c r="L17" i="149" s="1"/>
  <c r="J12" i="149"/>
  <c r="L12" i="149" s="1"/>
  <c r="I12" i="149"/>
  <c r="H12" i="149"/>
  <c r="G12" i="149"/>
  <c r="L18" i="148"/>
  <c r="K17" i="148"/>
  <c r="L17" i="148" s="1"/>
  <c r="J12" i="148"/>
  <c r="I12" i="148"/>
  <c r="H12" i="148"/>
  <c r="G12" i="148"/>
  <c r="L18" i="147"/>
  <c r="K17" i="147"/>
  <c r="L17" i="147" s="1"/>
  <c r="J12" i="147"/>
  <c r="I12" i="147"/>
  <c r="H12" i="147"/>
  <c r="G12" i="147"/>
  <c r="L18" i="146"/>
  <c r="K17" i="146"/>
  <c r="L17" i="146" s="1"/>
  <c r="J12" i="146"/>
  <c r="I12" i="146"/>
  <c r="H12" i="146"/>
  <c r="G12" i="146"/>
  <c r="L18" i="145"/>
  <c r="K17" i="145"/>
  <c r="L17" i="145" s="1"/>
  <c r="J12" i="145"/>
  <c r="I12" i="145"/>
  <c r="H12" i="145"/>
  <c r="G12" i="145"/>
  <c r="L18" i="144"/>
  <c r="K17" i="144"/>
  <c r="L17" i="144" s="1"/>
  <c r="J12" i="144"/>
  <c r="I12" i="144"/>
  <c r="H12" i="144"/>
  <c r="G12" i="144"/>
  <c r="L18" i="143"/>
  <c r="K17" i="143"/>
  <c r="L17" i="143" s="1"/>
  <c r="J12" i="143"/>
  <c r="I12" i="143"/>
  <c r="H12" i="143"/>
  <c r="G12" i="143"/>
  <c r="L18" i="142"/>
  <c r="K17" i="142"/>
  <c r="L17" i="142" s="1"/>
  <c r="J12" i="142"/>
  <c r="I12" i="142"/>
  <c r="K12" i="142" s="1"/>
  <c r="L12" i="142" s="1"/>
  <c r="H12" i="142"/>
  <c r="G12" i="142"/>
  <c r="L18" i="141"/>
  <c r="L17" i="141"/>
  <c r="K17" i="141"/>
  <c r="J12" i="141"/>
  <c r="I12" i="141"/>
  <c r="H12" i="141"/>
  <c r="G12" i="141"/>
  <c r="L18" i="140"/>
  <c r="K17" i="140"/>
  <c r="L17" i="140" s="1"/>
  <c r="J12" i="140"/>
  <c r="I12" i="140"/>
  <c r="H12" i="140"/>
  <c r="G12" i="140"/>
  <c r="L18" i="139"/>
  <c r="K17" i="139"/>
  <c r="L17" i="139" s="1"/>
  <c r="J12" i="139"/>
  <c r="I12" i="139"/>
  <c r="K12" i="139" s="1"/>
  <c r="L12" i="139" s="1"/>
  <c r="H12" i="139"/>
  <c r="G12" i="139"/>
  <c r="L18" i="138"/>
  <c r="K17" i="138"/>
  <c r="L17" i="138" s="1"/>
  <c r="J12" i="138"/>
  <c r="K12" i="138" s="1"/>
  <c r="L12" i="138" s="1"/>
  <c r="I12" i="138"/>
  <c r="H12" i="138"/>
  <c r="G12" i="138"/>
  <c r="L18" i="137"/>
  <c r="K17" i="137"/>
  <c r="L17" i="137" s="1"/>
  <c r="J12" i="137"/>
  <c r="I12" i="137"/>
  <c r="H12" i="137"/>
  <c r="G12" i="137"/>
  <c r="L18" i="136"/>
  <c r="K17" i="136"/>
  <c r="L17" i="136" s="1"/>
  <c r="J12" i="136"/>
  <c r="I12" i="136"/>
  <c r="K12" i="136" s="1"/>
  <c r="L12" i="136" s="1"/>
  <c r="H12" i="136"/>
  <c r="G12" i="136"/>
  <c r="L18" i="135"/>
  <c r="K17" i="135"/>
  <c r="L17" i="135" s="1"/>
  <c r="J12" i="135"/>
  <c r="I12" i="135"/>
  <c r="H12" i="135"/>
  <c r="G12" i="135"/>
  <c r="L18" i="134"/>
  <c r="K17" i="134"/>
  <c r="L17" i="134" s="1"/>
  <c r="J12" i="134"/>
  <c r="I12" i="134"/>
  <c r="H12" i="134"/>
  <c r="G12" i="134"/>
  <c r="L18" i="133"/>
  <c r="K17" i="133"/>
  <c r="L17" i="133" s="1"/>
  <c r="J12" i="133"/>
  <c r="I12" i="133"/>
  <c r="H12" i="133"/>
  <c r="G12" i="133"/>
  <c r="L18" i="132"/>
  <c r="K17" i="132"/>
  <c r="L17" i="132" s="1"/>
  <c r="J12" i="132"/>
  <c r="I12" i="132"/>
  <c r="K12" i="132" s="1"/>
  <c r="L12" i="132" s="1"/>
  <c r="H12" i="132"/>
  <c r="G12" i="132"/>
  <c r="L18" i="131"/>
  <c r="K17" i="131"/>
  <c r="L17" i="131" s="1"/>
  <c r="J12" i="131"/>
  <c r="I12" i="131"/>
  <c r="H12" i="131"/>
  <c r="G12" i="131"/>
  <c r="L18" i="130"/>
  <c r="K17" i="130"/>
  <c r="L17" i="130" s="1"/>
  <c r="J12" i="130"/>
  <c r="K12" i="130" s="1"/>
  <c r="L12" i="130" s="1"/>
  <c r="I12" i="130"/>
  <c r="H12" i="130"/>
  <c r="G12" i="130"/>
  <c r="L18" i="129"/>
  <c r="K17" i="129"/>
  <c r="L17" i="129" s="1"/>
  <c r="J12" i="129"/>
  <c r="I12" i="129"/>
  <c r="H12" i="129"/>
  <c r="G12" i="129"/>
  <c r="L18" i="128"/>
  <c r="K17" i="128"/>
  <c r="L17" i="128" s="1"/>
  <c r="J12" i="128"/>
  <c r="I12" i="128"/>
  <c r="K12" i="128" s="1"/>
  <c r="L12" i="128" s="1"/>
  <c r="H12" i="128"/>
  <c r="G12" i="128"/>
  <c r="L18" i="127"/>
  <c r="K17" i="127"/>
  <c r="L17" i="127" s="1"/>
  <c r="J12" i="127"/>
  <c r="I12" i="127"/>
  <c r="H12" i="127"/>
  <c r="G12" i="127"/>
  <c r="L18" i="126"/>
  <c r="K17" i="126"/>
  <c r="L17" i="126" s="1"/>
  <c r="J12" i="126"/>
  <c r="I12" i="126"/>
  <c r="H12" i="126"/>
  <c r="G12" i="126"/>
  <c r="G40" i="36"/>
  <c r="H40" i="36"/>
  <c r="I40" i="36"/>
  <c r="J40" i="36"/>
  <c r="K40" i="36"/>
  <c r="G41" i="36"/>
  <c r="H41" i="36"/>
  <c r="I41" i="36"/>
  <c r="J41" i="36"/>
  <c r="K41" i="36"/>
  <c r="G42" i="36"/>
  <c r="H42" i="36"/>
  <c r="I42" i="36"/>
  <c r="J42" i="36"/>
  <c r="K42" i="36"/>
  <c r="G43" i="36"/>
  <c r="H43" i="36"/>
  <c r="I43" i="36"/>
  <c r="J43" i="36"/>
  <c r="K43" i="36"/>
  <c r="G44" i="36"/>
  <c r="H44" i="36"/>
  <c r="I44" i="36"/>
  <c r="J44" i="36"/>
  <c r="K44" i="36"/>
  <c r="G45" i="36"/>
  <c r="H45" i="36"/>
  <c r="I45" i="36"/>
  <c r="J45" i="36"/>
  <c r="K45" i="36"/>
  <c r="G46" i="36"/>
  <c r="H46" i="36"/>
  <c r="I46" i="36"/>
  <c r="J46" i="36"/>
  <c r="K46" i="36"/>
  <c r="H39" i="36"/>
  <c r="I39" i="36"/>
  <c r="J39" i="36"/>
  <c r="K39" i="36"/>
  <c r="G39" i="36"/>
  <c r="L50" i="36"/>
  <c r="L51" i="36"/>
  <c r="L52" i="36"/>
  <c r="L53" i="36"/>
  <c r="L54" i="36"/>
  <c r="L47" i="36"/>
  <c r="L39" i="36"/>
  <c r="L41" i="36"/>
  <c r="L42" i="36"/>
  <c r="L43" i="36"/>
  <c r="L46" i="36"/>
  <c r="K37" i="36"/>
  <c r="H34" i="36"/>
  <c r="H35" i="36"/>
  <c r="H36" i="36"/>
  <c r="H37" i="36"/>
  <c r="G34" i="36"/>
  <c r="G35" i="36"/>
  <c r="G36" i="36"/>
  <c r="G37" i="36"/>
  <c r="G33" i="36"/>
  <c r="H33" i="36"/>
  <c r="G24" i="36"/>
  <c r="H24" i="36"/>
  <c r="H20" i="36"/>
  <c r="G20" i="36"/>
  <c r="L33" i="36"/>
  <c r="K33" i="36"/>
  <c r="I16" i="36"/>
  <c r="J16" i="36"/>
  <c r="I17" i="36"/>
  <c r="J17" i="36"/>
  <c r="I18" i="36"/>
  <c r="J18" i="36"/>
  <c r="I19" i="36"/>
  <c r="J19" i="36"/>
  <c r="I21" i="36"/>
  <c r="J21" i="36"/>
  <c r="I22" i="36"/>
  <c r="J22" i="36"/>
  <c r="I23" i="36"/>
  <c r="J23" i="36"/>
  <c r="I25" i="36"/>
  <c r="J25" i="36"/>
  <c r="I26" i="36"/>
  <c r="J26" i="36"/>
  <c r="I27" i="36"/>
  <c r="J27" i="36"/>
  <c r="I28" i="36"/>
  <c r="J28" i="36"/>
  <c r="I29" i="36"/>
  <c r="J29" i="36"/>
  <c r="I30" i="36"/>
  <c r="J30" i="36"/>
  <c r="I31" i="36"/>
  <c r="J31" i="36"/>
  <c r="I32" i="36"/>
  <c r="J32" i="36"/>
  <c r="I33" i="36"/>
  <c r="J33" i="36"/>
  <c r="I34" i="36"/>
  <c r="J34" i="36"/>
  <c r="I35" i="36"/>
  <c r="J35" i="36"/>
  <c r="I36" i="36"/>
  <c r="J36" i="36"/>
  <c r="I37" i="36"/>
  <c r="J37" i="36"/>
  <c r="G13" i="36"/>
  <c r="H13" i="36"/>
  <c r="G15" i="36"/>
  <c r="H15" i="36"/>
  <c r="H12" i="36"/>
  <c r="G12" i="36"/>
  <c r="Z49" i="125"/>
  <c r="Z45" i="125"/>
  <c r="Z44" i="125"/>
  <c r="Z40" i="125"/>
  <c r="M32" i="125"/>
  <c r="O32" i="125" s="1"/>
  <c r="L32" i="125"/>
  <c r="M31" i="125"/>
  <c r="L31" i="125"/>
  <c r="M30" i="125"/>
  <c r="L30" i="125"/>
  <c r="O30" i="125" s="1"/>
  <c r="O29" i="125"/>
  <c r="N29" i="125"/>
  <c r="M29" i="125"/>
  <c r="L29" i="125"/>
  <c r="M28" i="125"/>
  <c r="L28" i="125"/>
  <c r="M27" i="125"/>
  <c r="L27" i="125"/>
  <c r="M26" i="125"/>
  <c r="L26" i="125"/>
  <c r="O25" i="125"/>
  <c r="N25" i="125"/>
  <c r="M25" i="125"/>
  <c r="L25" i="125"/>
  <c r="J24" i="125"/>
  <c r="I24" i="125"/>
  <c r="M23" i="125"/>
  <c r="L23" i="125"/>
  <c r="M22" i="125"/>
  <c r="L22" i="125"/>
  <c r="M21" i="125"/>
  <c r="P21" i="125" s="1"/>
  <c r="L21" i="125"/>
  <c r="J20" i="125"/>
  <c r="I20" i="125"/>
  <c r="I14" i="125" s="1"/>
  <c r="M19" i="125"/>
  <c r="L19" i="125"/>
  <c r="M18" i="125"/>
  <c r="L18" i="125"/>
  <c r="M17" i="125"/>
  <c r="P17" i="125" s="1"/>
  <c r="L17" i="125"/>
  <c r="M16" i="125"/>
  <c r="L16" i="125"/>
  <c r="J15" i="125"/>
  <c r="I15" i="125"/>
  <c r="H14" i="125"/>
  <c r="G14" i="125"/>
  <c r="Z49" i="124"/>
  <c r="Z45" i="124"/>
  <c r="Z44" i="124"/>
  <c r="Z40" i="124"/>
  <c r="Z38" i="124" s="1"/>
  <c r="Z37" i="124" s="1"/>
  <c r="M32" i="124"/>
  <c r="L32" i="124"/>
  <c r="M31" i="124"/>
  <c r="L31" i="124"/>
  <c r="M30" i="124"/>
  <c r="L30" i="124"/>
  <c r="M29" i="124"/>
  <c r="L29" i="124"/>
  <c r="M28" i="124"/>
  <c r="L28" i="124"/>
  <c r="M27" i="124"/>
  <c r="L27" i="124"/>
  <c r="M26" i="124"/>
  <c r="L26" i="124"/>
  <c r="N26" i="124" s="1"/>
  <c r="M25" i="124"/>
  <c r="L25" i="124"/>
  <c r="O25" i="124" s="1"/>
  <c r="J24" i="124"/>
  <c r="I24" i="124"/>
  <c r="M23" i="124"/>
  <c r="L23" i="124"/>
  <c r="N23" i="124" s="1"/>
  <c r="M22" i="124"/>
  <c r="L22" i="124"/>
  <c r="M21" i="124"/>
  <c r="L21" i="124"/>
  <c r="J20" i="124"/>
  <c r="I20" i="124"/>
  <c r="M19" i="124"/>
  <c r="L19" i="124"/>
  <c r="M18" i="124"/>
  <c r="L18" i="124"/>
  <c r="M17" i="124"/>
  <c r="L17" i="124"/>
  <c r="M16" i="124"/>
  <c r="L16" i="124"/>
  <c r="J15" i="124"/>
  <c r="I15" i="124"/>
  <c r="I14" i="124" s="1"/>
  <c r="H14" i="124"/>
  <c r="G14" i="124"/>
  <c r="Z49" i="123"/>
  <c r="Z45" i="123"/>
  <c r="Z44" i="123"/>
  <c r="Z40" i="123"/>
  <c r="M32" i="123"/>
  <c r="P32" i="123" s="1"/>
  <c r="L32" i="123"/>
  <c r="M31" i="123"/>
  <c r="L31" i="123"/>
  <c r="M30" i="123"/>
  <c r="L30" i="123"/>
  <c r="M29" i="123"/>
  <c r="L29" i="123"/>
  <c r="M28" i="123"/>
  <c r="L28" i="123"/>
  <c r="M27" i="123"/>
  <c r="P27" i="123" s="1"/>
  <c r="L27" i="123"/>
  <c r="M26" i="123"/>
  <c r="L26" i="123"/>
  <c r="M25" i="123"/>
  <c r="L25" i="123"/>
  <c r="N25" i="123" s="1"/>
  <c r="J24" i="123"/>
  <c r="I24" i="123"/>
  <c r="N23" i="123"/>
  <c r="M23" i="123"/>
  <c r="L23" i="123"/>
  <c r="M22" i="123"/>
  <c r="P22" i="123" s="1"/>
  <c r="L22" i="123"/>
  <c r="M21" i="123"/>
  <c r="L21" i="123"/>
  <c r="J20" i="123"/>
  <c r="I20" i="123"/>
  <c r="M19" i="123"/>
  <c r="L19" i="123"/>
  <c r="M18" i="123"/>
  <c r="P18" i="123" s="1"/>
  <c r="L18" i="123"/>
  <c r="M17" i="123"/>
  <c r="L17" i="123"/>
  <c r="M16" i="123"/>
  <c r="P16" i="123" s="1"/>
  <c r="L16" i="123"/>
  <c r="J15" i="123"/>
  <c r="I15" i="123"/>
  <c r="I14" i="123" s="1"/>
  <c r="H14" i="123"/>
  <c r="G14" i="123"/>
  <c r="Z49" i="122"/>
  <c r="Z45" i="122"/>
  <c r="Z44" i="122"/>
  <c r="Z40" i="122"/>
  <c r="M32" i="122"/>
  <c r="P32" i="122" s="1"/>
  <c r="L32" i="122"/>
  <c r="M31" i="122"/>
  <c r="L31" i="122"/>
  <c r="M30" i="122"/>
  <c r="P30" i="122" s="1"/>
  <c r="L30" i="122"/>
  <c r="M29" i="122"/>
  <c r="L29" i="122"/>
  <c r="M28" i="122"/>
  <c r="L28" i="122"/>
  <c r="M27" i="122"/>
  <c r="P27" i="122" s="1"/>
  <c r="L27" i="122"/>
  <c r="M26" i="122"/>
  <c r="L26" i="122"/>
  <c r="M25" i="122"/>
  <c r="L25" i="122"/>
  <c r="J24" i="122"/>
  <c r="I24" i="122"/>
  <c r="M23" i="122"/>
  <c r="L23" i="122"/>
  <c r="N23" i="122" s="1"/>
  <c r="P22" i="122"/>
  <c r="M22" i="122"/>
  <c r="L22" i="122"/>
  <c r="M21" i="122"/>
  <c r="L21" i="122"/>
  <c r="J20" i="122"/>
  <c r="I20" i="122"/>
  <c r="M19" i="122"/>
  <c r="P19" i="122" s="1"/>
  <c r="L19" i="122"/>
  <c r="M18" i="122"/>
  <c r="L18" i="122"/>
  <c r="M17" i="122"/>
  <c r="L17" i="122"/>
  <c r="M16" i="122"/>
  <c r="L16" i="122"/>
  <c r="O16" i="122" s="1"/>
  <c r="J15" i="122"/>
  <c r="J14" i="122" s="1"/>
  <c r="I15" i="122"/>
  <c r="H14" i="122"/>
  <c r="G14" i="122"/>
  <c r="Z49" i="121"/>
  <c r="Z45" i="121"/>
  <c r="Z44" i="121"/>
  <c r="Z40" i="121"/>
  <c r="M32" i="121"/>
  <c r="O32" i="121" s="1"/>
  <c r="L32" i="121"/>
  <c r="M31" i="121"/>
  <c r="L31" i="121"/>
  <c r="M30" i="121"/>
  <c r="N30" i="121" s="1"/>
  <c r="L30" i="121"/>
  <c r="M29" i="121"/>
  <c r="L29" i="121"/>
  <c r="M28" i="121"/>
  <c r="L28" i="121"/>
  <c r="M27" i="121"/>
  <c r="L27" i="121"/>
  <c r="M26" i="121"/>
  <c r="P26" i="121" s="1"/>
  <c r="L26" i="121"/>
  <c r="M25" i="121"/>
  <c r="L25" i="121"/>
  <c r="J24" i="121"/>
  <c r="I24" i="121"/>
  <c r="M23" i="121"/>
  <c r="L23" i="121"/>
  <c r="M22" i="121"/>
  <c r="L22" i="121"/>
  <c r="M21" i="121"/>
  <c r="L21" i="121"/>
  <c r="J20" i="121"/>
  <c r="I20" i="121"/>
  <c r="M19" i="121"/>
  <c r="L19" i="121"/>
  <c r="M18" i="121"/>
  <c r="L18" i="121"/>
  <c r="M17" i="121"/>
  <c r="L17" i="121"/>
  <c r="M16" i="121"/>
  <c r="L16" i="121"/>
  <c r="N16" i="121" s="1"/>
  <c r="J15" i="121"/>
  <c r="I15" i="121"/>
  <c r="H14" i="121"/>
  <c r="G14" i="121"/>
  <c r="Z49" i="120"/>
  <c r="Z45" i="120"/>
  <c r="Z44" i="120"/>
  <c r="Z40" i="120"/>
  <c r="M32" i="120"/>
  <c r="L32" i="120"/>
  <c r="O32" i="120" s="1"/>
  <c r="N31" i="120"/>
  <c r="M31" i="120"/>
  <c r="L31" i="120"/>
  <c r="O31" i="120" s="1"/>
  <c r="P30" i="120"/>
  <c r="M30" i="120"/>
  <c r="L30" i="120"/>
  <c r="N30" i="120" s="1"/>
  <c r="M29" i="120"/>
  <c r="L29" i="120"/>
  <c r="M28" i="120"/>
  <c r="L28" i="120"/>
  <c r="O27" i="120"/>
  <c r="M27" i="120"/>
  <c r="L27" i="120"/>
  <c r="N27" i="120" s="1"/>
  <c r="M26" i="120"/>
  <c r="L26" i="120"/>
  <c r="M25" i="120"/>
  <c r="L25" i="120"/>
  <c r="J24" i="120"/>
  <c r="I24" i="120"/>
  <c r="M23" i="120"/>
  <c r="L23" i="120"/>
  <c r="P23" i="120" s="1"/>
  <c r="M22" i="120"/>
  <c r="L22" i="120"/>
  <c r="N22" i="120" s="1"/>
  <c r="N21" i="120"/>
  <c r="M21" i="120"/>
  <c r="O21" i="120" s="1"/>
  <c r="L21" i="120"/>
  <c r="J20" i="120"/>
  <c r="I20" i="120"/>
  <c r="M19" i="120"/>
  <c r="L19" i="120"/>
  <c r="M18" i="120"/>
  <c r="L18" i="120"/>
  <c r="M17" i="120"/>
  <c r="L17" i="120"/>
  <c r="M16" i="120"/>
  <c r="L16" i="120"/>
  <c r="J15" i="120"/>
  <c r="J14" i="120" s="1"/>
  <c r="I15" i="120"/>
  <c r="H14" i="120"/>
  <c r="G14" i="120"/>
  <c r="Z49" i="119"/>
  <c r="Z45" i="119"/>
  <c r="Z44" i="119"/>
  <c r="Z40" i="119"/>
  <c r="Z38" i="119" s="1"/>
  <c r="Z37" i="119" s="1"/>
  <c r="M32" i="119"/>
  <c r="L32" i="119"/>
  <c r="M31" i="119"/>
  <c r="P31" i="119" s="1"/>
  <c r="L31" i="119"/>
  <c r="M30" i="119"/>
  <c r="L30" i="119"/>
  <c r="M29" i="119"/>
  <c r="P29" i="119" s="1"/>
  <c r="L29" i="119"/>
  <c r="M28" i="119"/>
  <c r="L28" i="119"/>
  <c r="M27" i="119"/>
  <c r="P27" i="119" s="1"/>
  <c r="L27" i="119"/>
  <c r="M26" i="119"/>
  <c r="L26" i="119"/>
  <c r="M25" i="119"/>
  <c r="P25" i="119" s="1"/>
  <c r="L25" i="119"/>
  <c r="J24" i="119"/>
  <c r="I24" i="119"/>
  <c r="M23" i="119"/>
  <c r="L23" i="119"/>
  <c r="M22" i="119"/>
  <c r="L22" i="119"/>
  <c r="P21" i="119"/>
  <c r="M21" i="119"/>
  <c r="L21" i="119"/>
  <c r="J20" i="119"/>
  <c r="I20" i="119"/>
  <c r="M19" i="119"/>
  <c r="L19" i="119"/>
  <c r="P19" i="119" s="1"/>
  <c r="M18" i="119"/>
  <c r="L18" i="119"/>
  <c r="N17" i="119"/>
  <c r="M17" i="119"/>
  <c r="L17" i="119"/>
  <c r="O17" i="119" s="1"/>
  <c r="M16" i="119"/>
  <c r="L16" i="119"/>
  <c r="J15" i="119"/>
  <c r="I15" i="119"/>
  <c r="I14" i="119"/>
  <c r="H14" i="119"/>
  <c r="G14" i="119"/>
  <c r="Z49" i="118"/>
  <c r="Z45" i="118"/>
  <c r="Z44" i="118"/>
  <c r="Z40" i="118"/>
  <c r="M32" i="118"/>
  <c r="L32" i="118"/>
  <c r="P32" i="118" s="1"/>
  <c r="P31" i="118"/>
  <c r="M31" i="118"/>
  <c r="L31" i="118"/>
  <c r="M30" i="118"/>
  <c r="L30" i="118"/>
  <c r="N30" i="118" s="1"/>
  <c r="M29" i="118"/>
  <c r="L29" i="118"/>
  <c r="M28" i="118"/>
  <c r="L28" i="118"/>
  <c r="M27" i="118"/>
  <c r="L27" i="118"/>
  <c r="M26" i="118"/>
  <c r="L26" i="118"/>
  <c r="M25" i="118"/>
  <c r="L25" i="118"/>
  <c r="N25" i="118" s="1"/>
  <c r="J24" i="118"/>
  <c r="I24" i="118"/>
  <c r="M23" i="118"/>
  <c r="L23" i="118"/>
  <c r="M22" i="118"/>
  <c r="L22" i="118"/>
  <c r="M21" i="118"/>
  <c r="L21" i="118"/>
  <c r="J20" i="118"/>
  <c r="I20" i="118"/>
  <c r="M19" i="118"/>
  <c r="P19" i="118" s="1"/>
  <c r="L19" i="118"/>
  <c r="M18" i="118"/>
  <c r="L18" i="118"/>
  <c r="O17" i="118"/>
  <c r="M17" i="118"/>
  <c r="L17" i="118"/>
  <c r="O16" i="118"/>
  <c r="M16" i="118"/>
  <c r="L16" i="118"/>
  <c r="J15" i="118"/>
  <c r="I15" i="118"/>
  <c r="H14" i="118"/>
  <c r="G14" i="118"/>
  <c r="Z49" i="117"/>
  <c r="Z45" i="117"/>
  <c r="Z44" i="117"/>
  <c r="Z40" i="117"/>
  <c r="M32" i="117"/>
  <c r="L32" i="117"/>
  <c r="P32" i="117" s="1"/>
  <c r="P31" i="117"/>
  <c r="M31" i="117"/>
  <c r="L31" i="117"/>
  <c r="M30" i="117"/>
  <c r="L30" i="117"/>
  <c r="M29" i="117"/>
  <c r="L29" i="117"/>
  <c r="O28" i="117"/>
  <c r="M28" i="117"/>
  <c r="L28" i="117"/>
  <c r="M27" i="117"/>
  <c r="L27" i="117"/>
  <c r="M26" i="117"/>
  <c r="L26" i="117"/>
  <c r="N26" i="117" s="1"/>
  <c r="M25" i="117"/>
  <c r="L25" i="117"/>
  <c r="O25" i="117" s="1"/>
  <c r="J24" i="117"/>
  <c r="I24" i="117"/>
  <c r="M23" i="117"/>
  <c r="L23" i="117"/>
  <c r="N23" i="117" s="1"/>
  <c r="M22" i="117"/>
  <c r="L22" i="117"/>
  <c r="M21" i="117"/>
  <c r="L21" i="117"/>
  <c r="J20" i="117"/>
  <c r="I20" i="117"/>
  <c r="M19" i="117"/>
  <c r="P19" i="117" s="1"/>
  <c r="L19" i="117"/>
  <c r="M18" i="117"/>
  <c r="L18" i="117"/>
  <c r="M17" i="117"/>
  <c r="L17" i="117"/>
  <c r="M16" i="117"/>
  <c r="L16" i="117"/>
  <c r="J15" i="117"/>
  <c r="I15" i="117"/>
  <c r="H14" i="117"/>
  <c r="G14" i="117"/>
  <c r="Z49" i="116"/>
  <c r="Z45" i="116"/>
  <c r="Z44" i="116"/>
  <c r="Z40" i="116"/>
  <c r="M32" i="116"/>
  <c r="L32" i="116"/>
  <c r="P31" i="116"/>
  <c r="M31" i="116"/>
  <c r="L31" i="116"/>
  <c r="M30" i="116"/>
  <c r="L30" i="116"/>
  <c r="M29" i="116"/>
  <c r="L29" i="116"/>
  <c r="M28" i="116"/>
  <c r="L28" i="116"/>
  <c r="M27" i="116"/>
  <c r="L27" i="116"/>
  <c r="M26" i="116"/>
  <c r="L26" i="116"/>
  <c r="M25" i="116"/>
  <c r="L25" i="116"/>
  <c r="J24" i="116"/>
  <c r="I24" i="116"/>
  <c r="O23" i="116"/>
  <c r="M23" i="116"/>
  <c r="L23" i="116"/>
  <c r="N23" i="116" s="1"/>
  <c r="M22" i="116"/>
  <c r="L22" i="116"/>
  <c r="M21" i="116"/>
  <c r="L21" i="116"/>
  <c r="J20" i="116"/>
  <c r="I20" i="116"/>
  <c r="M19" i="116"/>
  <c r="L19" i="116"/>
  <c r="M18" i="116"/>
  <c r="L18" i="116"/>
  <c r="N18" i="116" s="1"/>
  <c r="O17" i="116"/>
  <c r="N17" i="116"/>
  <c r="M17" i="116"/>
  <c r="L17" i="116"/>
  <c r="M16" i="116"/>
  <c r="L16" i="116"/>
  <c r="O16" i="116" s="1"/>
  <c r="J15" i="116"/>
  <c r="I15" i="116"/>
  <c r="I14" i="116" s="1"/>
  <c r="H14" i="116"/>
  <c r="G14" i="116"/>
  <c r="Z49" i="115"/>
  <c r="Z45" i="115"/>
  <c r="Z44" i="115"/>
  <c r="Z40" i="115"/>
  <c r="M32" i="115"/>
  <c r="P32" i="115" s="1"/>
  <c r="L32" i="115"/>
  <c r="M31" i="115"/>
  <c r="L31" i="115"/>
  <c r="M30" i="115"/>
  <c r="L30" i="115"/>
  <c r="M29" i="115"/>
  <c r="L29" i="115"/>
  <c r="O29" i="115" s="1"/>
  <c r="M28" i="115"/>
  <c r="L28" i="115"/>
  <c r="M27" i="115"/>
  <c r="L27" i="115"/>
  <c r="M26" i="115"/>
  <c r="L26" i="115"/>
  <c r="N26" i="115" s="1"/>
  <c r="O25" i="115"/>
  <c r="M25" i="115"/>
  <c r="L25" i="115"/>
  <c r="N25" i="115" s="1"/>
  <c r="J24" i="115"/>
  <c r="I24" i="115"/>
  <c r="M23" i="115"/>
  <c r="L23" i="115"/>
  <c r="M22" i="115"/>
  <c r="L22" i="115"/>
  <c r="M21" i="115"/>
  <c r="L21" i="115"/>
  <c r="J20" i="115"/>
  <c r="I20" i="115"/>
  <c r="M19" i="115"/>
  <c r="L19" i="115"/>
  <c r="M18" i="115"/>
  <c r="L18" i="115"/>
  <c r="M17" i="115"/>
  <c r="L17" i="115"/>
  <c r="P17" i="115" s="1"/>
  <c r="M16" i="115"/>
  <c r="L16" i="115"/>
  <c r="O16" i="115" s="1"/>
  <c r="J15" i="115"/>
  <c r="I15" i="115"/>
  <c r="I14" i="115" s="1"/>
  <c r="H14" i="115"/>
  <c r="G14" i="115"/>
  <c r="Z49" i="114"/>
  <c r="Z45" i="114"/>
  <c r="Z44" i="114"/>
  <c r="Z40" i="114"/>
  <c r="M32" i="114"/>
  <c r="L32" i="114"/>
  <c r="M31" i="114"/>
  <c r="L31" i="114"/>
  <c r="P31" i="114" s="1"/>
  <c r="M30" i="114"/>
  <c r="L30" i="114"/>
  <c r="N30" i="114" s="1"/>
  <c r="O29" i="114"/>
  <c r="M29" i="114"/>
  <c r="N29" i="114" s="1"/>
  <c r="L29" i="114"/>
  <c r="M28" i="114"/>
  <c r="L28" i="114"/>
  <c r="M27" i="114"/>
  <c r="L27" i="114"/>
  <c r="N26" i="114"/>
  <c r="M26" i="114"/>
  <c r="L26" i="114"/>
  <c r="M25" i="114"/>
  <c r="N25" i="114" s="1"/>
  <c r="L25" i="114"/>
  <c r="O25" i="114" s="1"/>
  <c r="J24" i="114"/>
  <c r="I24" i="114"/>
  <c r="M23" i="114"/>
  <c r="L23" i="114"/>
  <c r="M22" i="114"/>
  <c r="L22" i="114"/>
  <c r="M21" i="114"/>
  <c r="L21" i="114"/>
  <c r="J20" i="114"/>
  <c r="I20" i="114"/>
  <c r="M19" i="114"/>
  <c r="L19" i="114"/>
  <c r="M18" i="114"/>
  <c r="L18" i="114"/>
  <c r="M17" i="114"/>
  <c r="L17" i="114"/>
  <c r="M16" i="114"/>
  <c r="L16" i="114"/>
  <c r="J15" i="114"/>
  <c r="I15" i="114"/>
  <c r="H14" i="114"/>
  <c r="G14" i="114"/>
  <c r="Z49" i="113"/>
  <c r="Z45" i="113"/>
  <c r="Z44" i="113"/>
  <c r="Z40" i="113"/>
  <c r="M32" i="113"/>
  <c r="L32" i="113"/>
  <c r="P32" i="113" s="1"/>
  <c r="M31" i="113"/>
  <c r="P31" i="113" s="1"/>
  <c r="L31" i="113"/>
  <c r="M30" i="113"/>
  <c r="L30" i="113"/>
  <c r="M29" i="113"/>
  <c r="L29" i="113"/>
  <c r="M28" i="113"/>
  <c r="L28" i="113"/>
  <c r="M27" i="113"/>
  <c r="L27" i="113"/>
  <c r="M26" i="113"/>
  <c r="L26" i="113"/>
  <c r="N26" i="113" s="1"/>
  <c r="M25" i="113"/>
  <c r="L25" i="113"/>
  <c r="J24" i="113"/>
  <c r="I24" i="113"/>
  <c r="M23" i="113"/>
  <c r="L23" i="113"/>
  <c r="O23" i="113" s="1"/>
  <c r="M22" i="113"/>
  <c r="L22" i="113"/>
  <c r="M21" i="113"/>
  <c r="L21" i="113"/>
  <c r="J20" i="113"/>
  <c r="I20" i="113"/>
  <c r="M19" i="113"/>
  <c r="L19" i="113"/>
  <c r="P19" i="113" s="1"/>
  <c r="M18" i="113"/>
  <c r="L18" i="113"/>
  <c r="M17" i="113"/>
  <c r="N17" i="113" s="1"/>
  <c r="L17" i="113"/>
  <c r="M16" i="113"/>
  <c r="L16" i="113"/>
  <c r="J15" i="113"/>
  <c r="I15" i="113"/>
  <c r="I14" i="113" s="1"/>
  <c r="H14" i="113"/>
  <c r="G14" i="113"/>
  <c r="Z49" i="112"/>
  <c r="Z45" i="112"/>
  <c r="Z44" i="112"/>
  <c r="Z40" i="112"/>
  <c r="M32" i="112"/>
  <c r="L32" i="112"/>
  <c r="M31" i="112"/>
  <c r="P31" i="112" s="1"/>
  <c r="L31" i="112"/>
  <c r="M30" i="112"/>
  <c r="L30" i="112"/>
  <c r="M29" i="112"/>
  <c r="L29" i="112"/>
  <c r="O29" i="112" s="1"/>
  <c r="M28" i="112"/>
  <c r="L28" i="112"/>
  <c r="M27" i="112"/>
  <c r="L27" i="112"/>
  <c r="M26" i="112"/>
  <c r="N26" i="112" s="1"/>
  <c r="L26" i="112"/>
  <c r="M25" i="112"/>
  <c r="N25" i="112" s="1"/>
  <c r="L25" i="112"/>
  <c r="J24" i="112"/>
  <c r="I24" i="112"/>
  <c r="M23" i="112"/>
  <c r="L23" i="112"/>
  <c r="O23" i="112" s="1"/>
  <c r="M22" i="112"/>
  <c r="L22" i="112"/>
  <c r="M21" i="112"/>
  <c r="L21" i="112"/>
  <c r="J20" i="112"/>
  <c r="I20" i="112"/>
  <c r="M19" i="112"/>
  <c r="L19" i="112"/>
  <c r="M18" i="112"/>
  <c r="L18" i="112"/>
  <c r="M17" i="112"/>
  <c r="L17" i="112"/>
  <c r="P16" i="112"/>
  <c r="M16" i="112"/>
  <c r="L16" i="112"/>
  <c r="J15" i="112"/>
  <c r="I15" i="112"/>
  <c r="H14" i="112"/>
  <c r="G14" i="112"/>
  <c r="Z49" i="111"/>
  <c r="Z45" i="111"/>
  <c r="Z44" i="111"/>
  <c r="Z40" i="111"/>
  <c r="M32" i="111"/>
  <c r="P32" i="111" s="1"/>
  <c r="L32" i="111"/>
  <c r="O32" i="111" s="1"/>
  <c r="N31" i="111"/>
  <c r="M31" i="111"/>
  <c r="P31" i="111" s="1"/>
  <c r="L31" i="111"/>
  <c r="M30" i="111"/>
  <c r="P30" i="111" s="1"/>
  <c r="L30" i="111"/>
  <c r="O30" i="111" s="1"/>
  <c r="O29" i="111"/>
  <c r="M29" i="111"/>
  <c r="P29" i="111" s="1"/>
  <c r="L29" i="111"/>
  <c r="M28" i="111"/>
  <c r="P28" i="111" s="1"/>
  <c r="L28" i="111"/>
  <c r="M27" i="111"/>
  <c r="L27" i="111"/>
  <c r="M26" i="111"/>
  <c r="L26" i="111"/>
  <c r="M25" i="111"/>
  <c r="L25" i="111"/>
  <c r="J24" i="111"/>
  <c r="I24" i="111"/>
  <c r="M23" i="111"/>
  <c r="L23" i="111"/>
  <c r="M22" i="111"/>
  <c r="L22" i="111"/>
  <c r="M21" i="111"/>
  <c r="P21" i="111" s="1"/>
  <c r="L21" i="111"/>
  <c r="O21" i="111" s="1"/>
  <c r="J20" i="111"/>
  <c r="J14" i="111" s="1"/>
  <c r="I20" i="111"/>
  <c r="M19" i="111"/>
  <c r="L19" i="111"/>
  <c r="M18" i="111"/>
  <c r="L18" i="111"/>
  <c r="M17" i="111"/>
  <c r="P17" i="111" s="1"/>
  <c r="L17" i="111"/>
  <c r="M16" i="111"/>
  <c r="L16" i="111"/>
  <c r="J15" i="111"/>
  <c r="I15" i="111"/>
  <c r="H14" i="111"/>
  <c r="G14" i="111"/>
  <c r="Z49" i="110"/>
  <c r="Z45" i="110"/>
  <c r="Z44" i="110"/>
  <c r="Z40" i="110"/>
  <c r="M32" i="110"/>
  <c r="L32" i="110"/>
  <c r="M31" i="110"/>
  <c r="L31" i="110"/>
  <c r="N31" i="110" s="1"/>
  <c r="M30" i="110"/>
  <c r="L30" i="110"/>
  <c r="P30" i="110" s="1"/>
  <c r="M29" i="110"/>
  <c r="P29" i="110" s="1"/>
  <c r="L29" i="110"/>
  <c r="M28" i="110"/>
  <c r="L28" i="110"/>
  <c r="M27" i="110"/>
  <c r="O27" i="110" s="1"/>
  <c r="L27" i="110"/>
  <c r="O26" i="110"/>
  <c r="M26" i="110"/>
  <c r="L26" i="110"/>
  <c r="M25" i="110"/>
  <c r="L25" i="110"/>
  <c r="J24" i="110"/>
  <c r="I24" i="110"/>
  <c r="M23" i="110"/>
  <c r="L23" i="110"/>
  <c r="M22" i="110"/>
  <c r="L22" i="110"/>
  <c r="M21" i="110"/>
  <c r="L21" i="110"/>
  <c r="J20" i="110"/>
  <c r="I20" i="110"/>
  <c r="M19" i="110"/>
  <c r="L19" i="110"/>
  <c r="M18" i="110"/>
  <c r="L18" i="110"/>
  <c r="M17" i="110"/>
  <c r="L17" i="110"/>
  <c r="M16" i="110"/>
  <c r="L16" i="110"/>
  <c r="J15" i="110"/>
  <c r="I15" i="110"/>
  <c r="H14" i="110"/>
  <c r="G14" i="110"/>
  <c r="Z49" i="109"/>
  <c r="Z45" i="109"/>
  <c r="Z44" i="109"/>
  <c r="Z40" i="109"/>
  <c r="Z38" i="109" s="1"/>
  <c r="Z37" i="109" s="1"/>
  <c r="M32" i="109"/>
  <c r="L32" i="109"/>
  <c r="M31" i="109"/>
  <c r="L31" i="109"/>
  <c r="M30" i="109"/>
  <c r="L30" i="109"/>
  <c r="M29" i="109"/>
  <c r="L29" i="109"/>
  <c r="M28" i="109"/>
  <c r="L28" i="109"/>
  <c r="M27" i="109"/>
  <c r="L27" i="109"/>
  <c r="M26" i="109"/>
  <c r="L26" i="109"/>
  <c r="M25" i="109"/>
  <c r="P25" i="109" s="1"/>
  <c r="L25" i="109"/>
  <c r="J24" i="109"/>
  <c r="I24" i="109"/>
  <c r="M23" i="109"/>
  <c r="L23" i="109"/>
  <c r="M22" i="109"/>
  <c r="L22" i="109"/>
  <c r="O22" i="109" s="1"/>
  <c r="M21" i="109"/>
  <c r="L21" i="109"/>
  <c r="J20" i="109"/>
  <c r="I20" i="109"/>
  <c r="M19" i="109"/>
  <c r="L19" i="109"/>
  <c r="O19" i="109" s="1"/>
  <c r="M18" i="109"/>
  <c r="O18" i="109" s="1"/>
  <c r="L18" i="109"/>
  <c r="M17" i="109"/>
  <c r="L17" i="109"/>
  <c r="M16" i="109"/>
  <c r="P16" i="109" s="1"/>
  <c r="L16" i="109"/>
  <c r="N16" i="109" s="1"/>
  <c r="J15" i="109"/>
  <c r="I15" i="109"/>
  <c r="H14" i="109"/>
  <c r="G14" i="109"/>
  <c r="Z49" i="108"/>
  <c r="Z45" i="108"/>
  <c r="Z44" i="108"/>
  <c r="Z40" i="108"/>
  <c r="M32" i="108"/>
  <c r="L32" i="108"/>
  <c r="M31" i="108"/>
  <c r="L31" i="108"/>
  <c r="O31" i="108" s="1"/>
  <c r="M30" i="108"/>
  <c r="L30" i="108"/>
  <c r="M29" i="108"/>
  <c r="L29" i="108"/>
  <c r="M28" i="108"/>
  <c r="L28" i="108"/>
  <c r="M27" i="108"/>
  <c r="L27" i="108"/>
  <c r="M26" i="108"/>
  <c r="L26" i="108"/>
  <c r="M25" i="108"/>
  <c r="P25" i="108" s="1"/>
  <c r="L25" i="108"/>
  <c r="J24" i="108"/>
  <c r="I24" i="108"/>
  <c r="M23" i="108"/>
  <c r="L23" i="108"/>
  <c r="M22" i="108"/>
  <c r="L22" i="108"/>
  <c r="M21" i="108"/>
  <c r="P21" i="108" s="1"/>
  <c r="L21" i="108"/>
  <c r="J20" i="108"/>
  <c r="I20" i="108"/>
  <c r="M19" i="108"/>
  <c r="L19" i="108"/>
  <c r="O19" i="108" s="1"/>
  <c r="O18" i="108"/>
  <c r="M18" i="108"/>
  <c r="L18" i="108"/>
  <c r="M17" i="108"/>
  <c r="L17" i="108"/>
  <c r="M16" i="108"/>
  <c r="L16" i="108"/>
  <c r="O16" i="108" s="1"/>
  <c r="J15" i="108"/>
  <c r="I15" i="108"/>
  <c r="H14" i="108"/>
  <c r="G14" i="108"/>
  <c r="Z49" i="107"/>
  <c r="Z45" i="107"/>
  <c r="Z44" i="107"/>
  <c r="Z40" i="107"/>
  <c r="Z38" i="107" s="1"/>
  <c r="Z37" i="107" s="1"/>
  <c r="M32" i="107"/>
  <c r="P32" i="107" s="1"/>
  <c r="L32" i="107"/>
  <c r="M31" i="107"/>
  <c r="P31" i="107" s="1"/>
  <c r="L31" i="107"/>
  <c r="M30" i="107"/>
  <c r="N30" i="107" s="1"/>
  <c r="L30" i="107"/>
  <c r="O30" i="107" s="1"/>
  <c r="P29" i="107"/>
  <c r="M29" i="107"/>
  <c r="O29" i="107" s="1"/>
  <c r="L29" i="107"/>
  <c r="M28" i="107"/>
  <c r="N28" i="107" s="1"/>
  <c r="L28" i="107"/>
  <c r="P28" i="107" s="1"/>
  <c r="M27" i="107"/>
  <c r="L27" i="107"/>
  <c r="O27" i="107" s="1"/>
  <c r="O26" i="107"/>
  <c r="M26" i="107"/>
  <c r="L26" i="107"/>
  <c r="N26" i="107" s="1"/>
  <c r="M25" i="107"/>
  <c r="L25" i="107"/>
  <c r="J24" i="107"/>
  <c r="I24" i="107"/>
  <c r="M23" i="107"/>
  <c r="L23" i="107"/>
  <c r="M22" i="107"/>
  <c r="L22" i="107"/>
  <c r="M21" i="107"/>
  <c r="L21" i="107"/>
  <c r="J20" i="107"/>
  <c r="I20" i="107"/>
  <c r="O19" i="107"/>
  <c r="N19" i="107"/>
  <c r="M19" i="107"/>
  <c r="L19" i="107"/>
  <c r="M18" i="107"/>
  <c r="L18" i="107"/>
  <c r="O18" i="107" s="1"/>
  <c r="M17" i="107"/>
  <c r="P17" i="107" s="1"/>
  <c r="L17" i="107"/>
  <c r="M16" i="107"/>
  <c r="L16" i="107"/>
  <c r="J15" i="107"/>
  <c r="I15" i="107"/>
  <c r="I14" i="107" s="1"/>
  <c r="J14" i="107"/>
  <c r="H14" i="107"/>
  <c r="G14" i="107"/>
  <c r="Z49" i="106"/>
  <c r="Z45" i="106"/>
  <c r="Z44" i="106"/>
  <c r="Z40" i="106"/>
  <c r="M32" i="106"/>
  <c r="L32" i="106"/>
  <c r="O32" i="106" s="1"/>
  <c r="M31" i="106"/>
  <c r="L31" i="106"/>
  <c r="N31" i="106" s="1"/>
  <c r="O30" i="106"/>
  <c r="M30" i="106"/>
  <c r="L30" i="106"/>
  <c r="M29" i="106"/>
  <c r="L29" i="106"/>
  <c r="O29" i="106" s="1"/>
  <c r="M28" i="106"/>
  <c r="L28" i="106"/>
  <c r="O28" i="106" s="1"/>
  <c r="N27" i="106"/>
  <c r="M27" i="106"/>
  <c r="L27" i="106"/>
  <c r="O27" i="106" s="1"/>
  <c r="M26" i="106"/>
  <c r="L26" i="106"/>
  <c r="M25" i="106"/>
  <c r="L25" i="106"/>
  <c r="O25" i="106" s="1"/>
  <c r="J24" i="106"/>
  <c r="I24" i="106"/>
  <c r="M23" i="106"/>
  <c r="L23" i="106"/>
  <c r="M22" i="106"/>
  <c r="L22" i="106"/>
  <c r="M21" i="106"/>
  <c r="L21" i="106"/>
  <c r="J20" i="106"/>
  <c r="I20" i="106"/>
  <c r="O19" i="106"/>
  <c r="M19" i="106"/>
  <c r="L19" i="106"/>
  <c r="N19" i="106" s="1"/>
  <c r="M18" i="106"/>
  <c r="L18" i="106"/>
  <c r="N18" i="106" s="1"/>
  <c r="M17" i="106"/>
  <c r="L17" i="106"/>
  <c r="O17" i="106" s="1"/>
  <c r="M16" i="106"/>
  <c r="L16" i="106"/>
  <c r="J15" i="106"/>
  <c r="J14" i="106" s="1"/>
  <c r="I15" i="106"/>
  <c r="H14" i="106"/>
  <c r="G14" i="106"/>
  <c r="Z49" i="105"/>
  <c r="Z45" i="105"/>
  <c r="Z44" i="105"/>
  <c r="Z40" i="105"/>
  <c r="M32" i="105"/>
  <c r="P32" i="105" s="1"/>
  <c r="L32" i="105"/>
  <c r="M31" i="105"/>
  <c r="L31" i="105"/>
  <c r="M30" i="105"/>
  <c r="L30" i="105"/>
  <c r="M29" i="105"/>
  <c r="L29" i="105"/>
  <c r="M28" i="105"/>
  <c r="P28" i="105" s="1"/>
  <c r="L28" i="105"/>
  <c r="M27" i="105"/>
  <c r="L27" i="105"/>
  <c r="M26" i="105"/>
  <c r="L26" i="105"/>
  <c r="N26" i="105" s="1"/>
  <c r="M25" i="105"/>
  <c r="L25" i="105"/>
  <c r="J24" i="105"/>
  <c r="I24" i="105"/>
  <c r="M23" i="105"/>
  <c r="L23" i="105"/>
  <c r="O23" i="105" s="1"/>
  <c r="M22" i="105"/>
  <c r="L22" i="105"/>
  <c r="O22" i="105" s="1"/>
  <c r="M21" i="105"/>
  <c r="L21" i="105"/>
  <c r="J20" i="105"/>
  <c r="I20" i="105"/>
  <c r="M19" i="105"/>
  <c r="L19" i="105"/>
  <c r="O19" i="105" s="1"/>
  <c r="M18" i="105"/>
  <c r="O18" i="105" s="1"/>
  <c r="L18" i="105"/>
  <c r="M17" i="105"/>
  <c r="L17" i="105"/>
  <c r="M16" i="105"/>
  <c r="L16" i="105"/>
  <c r="J15" i="105"/>
  <c r="I15" i="105"/>
  <c r="J14" i="105"/>
  <c r="H14" i="105"/>
  <c r="G14" i="105"/>
  <c r="Z49" i="104"/>
  <c r="Z45" i="104"/>
  <c r="Z44" i="104"/>
  <c r="Z40" i="104"/>
  <c r="M32" i="104"/>
  <c r="L32" i="104"/>
  <c r="M31" i="104"/>
  <c r="L31" i="104"/>
  <c r="O31" i="104" s="1"/>
  <c r="M30" i="104"/>
  <c r="L30" i="104"/>
  <c r="N30" i="104" s="1"/>
  <c r="M29" i="104"/>
  <c r="L29" i="104"/>
  <c r="M28" i="104"/>
  <c r="L28" i="104"/>
  <c r="M27" i="104"/>
  <c r="L27" i="104"/>
  <c r="O26" i="104"/>
  <c r="M26" i="104"/>
  <c r="L26" i="104"/>
  <c r="N26" i="104" s="1"/>
  <c r="M25" i="104"/>
  <c r="L25" i="104"/>
  <c r="J24" i="104"/>
  <c r="I24" i="104"/>
  <c r="M23" i="104"/>
  <c r="L23" i="104"/>
  <c r="O23" i="104" s="1"/>
  <c r="M22" i="104"/>
  <c r="L22" i="104"/>
  <c r="O22" i="104" s="1"/>
  <c r="O21" i="104"/>
  <c r="N21" i="104"/>
  <c r="M21" i="104"/>
  <c r="L21" i="104"/>
  <c r="J20" i="104"/>
  <c r="I20" i="104"/>
  <c r="M19" i="104"/>
  <c r="L19" i="104"/>
  <c r="O19" i="104" s="1"/>
  <c r="M18" i="104"/>
  <c r="L18" i="104"/>
  <c r="M17" i="104"/>
  <c r="L17" i="104"/>
  <c r="M16" i="104"/>
  <c r="L16" i="104"/>
  <c r="O16" i="104" s="1"/>
  <c r="J15" i="104"/>
  <c r="J14" i="104" s="1"/>
  <c r="I15" i="104"/>
  <c r="H14" i="104"/>
  <c r="G14" i="104"/>
  <c r="J14" i="114" l="1"/>
  <c r="P30" i="105"/>
  <c r="P27" i="107"/>
  <c r="P16" i="108"/>
  <c r="P23" i="108"/>
  <c r="P27" i="108"/>
  <c r="P31" i="108"/>
  <c r="P28" i="109"/>
  <c r="P32" i="109"/>
  <c r="P19" i="110"/>
  <c r="N27" i="110"/>
  <c r="N30" i="111"/>
  <c r="N29" i="112"/>
  <c r="P19" i="115"/>
  <c r="N29" i="115"/>
  <c r="N18" i="118"/>
  <c r="N29" i="118"/>
  <c r="P22" i="119"/>
  <c r="P18" i="124"/>
  <c r="P22" i="124"/>
  <c r="N19" i="105"/>
  <c r="I14" i="109"/>
  <c r="N23" i="113"/>
  <c r="O23" i="122"/>
  <c r="O30" i="124"/>
  <c r="K12" i="129"/>
  <c r="L12" i="129" s="1"/>
  <c r="K12" i="146"/>
  <c r="L12" i="146" s="1"/>
  <c r="Z38" i="104"/>
  <c r="Z37" i="104" s="1"/>
  <c r="P16" i="105"/>
  <c r="P27" i="105"/>
  <c r="P31" i="105"/>
  <c r="P21" i="106"/>
  <c r="O31" i="106"/>
  <c r="N25" i="107"/>
  <c r="P17" i="108"/>
  <c r="P28" i="108"/>
  <c r="P32" i="108"/>
  <c r="P29" i="109"/>
  <c r="P16" i="110"/>
  <c r="N21" i="111"/>
  <c r="N30" i="112"/>
  <c r="P27" i="113"/>
  <c r="O28" i="114"/>
  <c r="Z38" i="117"/>
  <c r="Z37" i="117" s="1"/>
  <c r="N26" i="118"/>
  <c r="P17" i="120"/>
  <c r="N17" i="122"/>
  <c r="J14" i="124"/>
  <c r="N27" i="104"/>
  <c r="O17" i="105"/>
  <c r="I14" i="106"/>
  <c r="O18" i="106"/>
  <c r="N18" i="108"/>
  <c r="P29" i="108"/>
  <c r="P19" i="109"/>
  <c r="P17" i="110"/>
  <c r="N21" i="110"/>
  <c r="N17" i="115"/>
  <c r="P19" i="116"/>
  <c r="N26" i="116"/>
  <c r="N30" i="116"/>
  <c r="O30" i="120"/>
  <c r="N32" i="120"/>
  <c r="O25" i="123"/>
  <c r="O28" i="125"/>
  <c r="K12" i="145"/>
  <c r="L12" i="145" s="1"/>
  <c r="P22" i="106"/>
  <c r="O26" i="106"/>
  <c r="N19" i="109"/>
  <c r="O17" i="115"/>
  <c r="K12" i="131"/>
  <c r="L12" i="131" s="1"/>
  <c r="K12" i="135"/>
  <c r="L12" i="135" s="1"/>
  <c r="K12" i="144"/>
  <c r="L12" i="144" s="1"/>
  <c r="K12" i="148"/>
  <c r="L12" i="148" s="1"/>
  <c r="O27" i="104"/>
  <c r="O21" i="105"/>
  <c r="O25" i="105"/>
  <c r="O29" i="105"/>
  <c r="O16" i="106"/>
  <c r="O23" i="106"/>
  <c r="N30" i="106"/>
  <c r="P19" i="107"/>
  <c r="P22" i="107"/>
  <c r="O22" i="108"/>
  <c r="N30" i="108"/>
  <c r="Z38" i="108"/>
  <c r="Z37" i="108" s="1"/>
  <c r="P23" i="109"/>
  <c r="N18" i="110"/>
  <c r="N22" i="110"/>
  <c r="P22" i="111"/>
  <c r="P19" i="114"/>
  <c r="O28" i="115"/>
  <c r="P18" i="122"/>
  <c r="P29" i="122"/>
  <c r="P30" i="123"/>
  <c r="N18" i="104"/>
  <c r="O25" i="104"/>
  <c r="O28" i="104"/>
  <c r="O32" i="104"/>
  <c r="O16" i="107"/>
  <c r="N19" i="108"/>
  <c r="O25" i="118"/>
  <c r="O21" i="121"/>
  <c r="N25" i="124"/>
  <c r="O26" i="125"/>
  <c r="K12" i="126"/>
  <c r="K12" i="134"/>
  <c r="L12" i="134" s="1"/>
  <c r="K12" i="147"/>
  <c r="L12" i="147" s="1"/>
  <c r="Q20" i="105"/>
  <c r="O21" i="109"/>
  <c r="N21" i="109"/>
  <c r="O32" i="110"/>
  <c r="N32" i="110"/>
  <c r="O18" i="112"/>
  <c r="N18" i="112"/>
  <c r="N28" i="113"/>
  <c r="O28" i="113"/>
  <c r="O29" i="123"/>
  <c r="N29" i="123"/>
  <c r="P19" i="104"/>
  <c r="P31" i="104"/>
  <c r="P22" i="105"/>
  <c r="N27" i="105"/>
  <c r="O30" i="105"/>
  <c r="Z38" i="106"/>
  <c r="Z37" i="106" s="1"/>
  <c r="P16" i="107"/>
  <c r="N26" i="108"/>
  <c r="O26" i="108"/>
  <c r="N32" i="108"/>
  <c r="P21" i="109"/>
  <c r="O27" i="109"/>
  <c r="N27" i="109"/>
  <c r="O31" i="109"/>
  <c r="N31" i="109"/>
  <c r="P18" i="112"/>
  <c r="N16" i="113"/>
  <c r="O16" i="113"/>
  <c r="I14" i="114"/>
  <c r="P27" i="104"/>
  <c r="O26" i="105"/>
  <c r="O27" i="105"/>
  <c r="O31" i="105"/>
  <c r="P19" i="106"/>
  <c r="O16" i="111"/>
  <c r="N16" i="111"/>
  <c r="N17" i="112"/>
  <c r="P17" i="112"/>
  <c r="P23" i="112"/>
  <c r="N23" i="112"/>
  <c r="P25" i="113"/>
  <c r="O25" i="113"/>
  <c r="N25" i="113"/>
  <c r="P29" i="113"/>
  <c r="O29" i="113"/>
  <c r="N29" i="113"/>
  <c r="P23" i="114"/>
  <c r="O23" i="114"/>
  <c r="N23" i="114"/>
  <c r="J14" i="115"/>
  <c r="P31" i="115"/>
  <c r="N28" i="118"/>
  <c r="O28" i="118"/>
  <c r="N26" i="119"/>
  <c r="O26" i="119"/>
  <c r="O28" i="119"/>
  <c r="N28" i="119"/>
  <c r="N31" i="119"/>
  <c r="P17" i="121"/>
  <c r="P19" i="121"/>
  <c r="P25" i="121"/>
  <c r="P27" i="121"/>
  <c r="N32" i="121"/>
  <c r="O29" i="122"/>
  <c r="P17" i="123"/>
  <c r="O17" i="123"/>
  <c r="N17" i="123"/>
  <c r="N29" i="124"/>
  <c r="O29" i="124"/>
  <c r="N16" i="125"/>
  <c r="O16" i="125"/>
  <c r="P23" i="125"/>
  <c r="L12" i="126"/>
  <c r="L11" i="126" s="1"/>
  <c r="M11" i="126" s="1"/>
  <c r="O19" i="111"/>
  <c r="N19" i="111"/>
  <c r="N28" i="116"/>
  <c r="O28" i="116"/>
  <c r="P17" i="124"/>
  <c r="O17" i="124"/>
  <c r="N17" i="124"/>
  <c r="K17" i="39"/>
  <c r="P32" i="104"/>
  <c r="I14" i="105"/>
  <c r="P21" i="105"/>
  <c r="N31" i="105"/>
  <c r="N21" i="106"/>
  <c r="P21" i="107"/>
  <c r="P23" i="107"/>
  <c r="R20" i="107" s="1"/>
  <c r="P25" i="107"/>
  <c r="N27" i="108"/>
  <c r="N19" i="110"/>
  <c r="P19" i="111"/>
  <c r="P17" i="114"/>
  <c r="O17" i="114"/>
  <c r="N17" i="114"/>
  <c r="I14" i="117"/>
  <c r="P17" i="117"/>
  <c r="O17" i="117"/>
  <c r="N17" i="117"/>
  <c r="P27" i="117"/>
  <c r="P29" i="117"/>
  <c r="N29" i="117"/>
  <c r="O29" i="117"/>
  <c r="P19" i="120"/>
  <c r="O19" i="120"/>
  <c r="N19" i="120"/>
  <c r="O25" i="121"/>
  <c r="N25" i="121"/>
  <c r="N27" i="121"/>
  <c r="O27" i="121"/>
  <c r="O22" i="123"/>
  <c r="O23" i="125"/>
  <c r="N23" i="125"/>
  <c r="I4" i="39"/>
  <c r="I12" i="39"/>
  <c r="P16" i="104"/>
  <c r="N19" i="104"/>
  <c r="P28" i="104"/>
  <c r="N31" i="104"/>
  <c r="N21" i="105"/>
  <c r="O21" i="106"/>
  <c r="P31" i="106"/>
  <c r="P22" i="108"/>
  <c r="R20" i="108" s="1"/>
  <c r="N31" i="108"/>
  <c r="P27" i="109"/>
  <c r="P31" i="109"/>
  <c r="P18" i="110"/>
  <c r="R15" i="110" s="1"/>
  <c r="O21" i="110"/>
  <c r="P25" i="110"/>
  <c r="N18" i="111"/>
  <c r="O18" i="111"/>
  <c r="I14" i="104"/>
  <c r="O17" i="104"/>
  <c r="O18" i="104"/>
  <c r="P21" i="104"/>
  <c r="P22" i="104"/>
  <c r="O29" i="104"/>
  <c r="O30" i="104"/>
  <c r="O16" i="105"/>
  <c r="Q15" i="105" s="1"/>
  <c r="N18" i="105"/>
  <c r="P19" i="105"/>
  <c r="O28" i="105"/>
  <c r="N30" i="105"/>
  <c r="O32" i="105"/>
  <c r="Z38" i="105"/>
  <c r="Z37" i="105" s="1"/>
  <c r="P16" i="106"/>
  <c r="O22" i="106"/>
  <c r="Q20" i="106" s="1"/>
  <c r="N26" i="106"/>
  <c r="P27" i="106"/>
  <c r="P28" i="106"/>
  <c r="N27" i="107"/>
  <c r="I14" i="108"/>
  <c r="P19" i="108"/>
  <c r="O27" i="108"/>
  <c r="P30" i="108"/>
  <c r="P22" i="109"/>
  <c r="N26" i="109"/>
  <c r="P26" i="109"/>
  <c r="O28" i="109"/>
  <c r="N28" i="109"/>
  <c r="N30" i="109"/>
  <c r="O30" i="109"/>
  <c r="O19" i="110"/>
  <c r="O31" i="110"/>
  <c r="P16" i="111"/>
  <c r="P23" i="111"/>
  <c r="R20" i="111" s="1"/>
  <c r="P25" i="111"/>
  <c r="P19" i="112"/>
  <c r="O25" i="112"/>
  <c r="N28" i="112"/>
  <c r="O28" i="112"/>
  <c r="O17" i="113"/>
  <c r="Z38" i="113"/>
  <c r="Z37" i="113" s="1"/>
  <c r="N16" i="114"/>
  <c r="O16" i="114"/>
  <c r="N18" i="114"/>
  <c r="P32" i="114"/>
  <c r="P23" i="115"/>
  <c r="N23" i="115"/>
  <c r="O23" i="115"/>
  <c r="P23" i="118"/>
  <c r="N23" i="118"/>
  <c r="O23" i="118"/>
  <c r="O22" i="124"/>
  <c r="P27" i="124"/>
  <c r="K12" i="140"/>
  <c r="L12" i="140" s="1"/>
  <c r="P32" i="106"/>
  <c r="N17" i="107"/>
  <c r="P30" i="107"/>
  <c r="J14" i="108"/>
  <c r="N17" i="108"/>
  <c r="N23" i="108"/>
  <c r="O16" i="109"/>
  <c r="P17" i="109"/>
  <c r="J14" i="110"/>
  <c r="P21" i="110"/>
  <c r="P22" i="110"/>
  <c r="N26" i="110"/>
  <c r="P27" i="110"/>
  <c r="P28" i="110"/>
  <c r="N30" i="110"/>
  <c r="P31" i="110"/>
  <c r="P32" i="110"/>
  <c r="Z38" i="110"/>
  <c r="Z37" i="110" s="1"/>
  <c r="I14" i="111"/>
  <c r="O22" i="111"/>
  <c r="N29" i="111"/>
  <c r="J14" i="112"/>
  <c r="P23" i="113"/>
  <c r="P25" i="114"/>
  <c r="P29" i="114"/>
  <c r="Z38" i="114"/>
  <c r="Z37" i="114" s="1"/>
  <c r="N16" i="116"/>
  <c r="P25" i="116"/>
  <c r="O25" i="116"/>
  <c r="N25" i="116"/>
  <c r="P29" i="116"/>
  <c r="O29" i="116"/>
  <c r="N29" i="116"/>
  <c r="O23" i="117"/>
  <c r="J14" i="117"/>
  <c r="I14" i="118"/>
  <c r="J14" i="119"/>
  <c r="P26" i="119"/>
  <c r="P28" i="119"/>
  <c r="N18" i="120"/>
  <c r="O18" i="120"/>
  <c r="P29" i="120"/>
  <c r="P22" i="121"/>
  <c r="O22" i="121"/>
  <c r="N22" i="121"/>
  <c r="O26" i="121"/>
  <c r="N26" i="121"/>
  <c r="P28" i="121"/>
  <c r="O28" i="121"/>
  <c r="N28" i="121"/>
  <c r="Z38" i="121"/>
  <c r="Z37" i="121" s="1"/>
  <c r="P16" i="122"/>
  <c r="N16" i="122"/>
  <c r="P31" i="122"/>
  <c r="Z38" i="122"/>
  <c r="Z37" i="122" s="1"/>
  <c r="P29" i="123"/>
  <c r="N22" i="125"/>
  <c r="O22" i="125"/>
  <c r="P31" i="125"/>
  <c r="K12" i="137"/>
  <c r="L12" i="137" s="1"/>
  <c r="L11" i="137" s="1"/>
  <c r="M11" i="137" s="1"/>
  <c r="O32" i="108"/>
  <c r="N18" i="109"/>
  <c r="J14" i="109"/>
  <c r="N26" i="111"/>
  <c r="I14" i="112"/>
  <c r="P25" i="112"/>
  <c r="P29" i="112"/>
  <c r="Z38" i="112"/>
  <c r="Z37" i="112" s="1"/>
  <c r="P17" i="113"/>
  <c r="J14" i="113"/>
  <c r="N28" i="114"/>
  <c r="N28" i="115"/>
  <c r="Z38" i="116"/>
  <c r="Z37" i="116" s="1"/>
  <c r="N16" i="117"/>
  <c r="O16" i="117"/>
  <c r="P25" i="117"/>
  <c r="N25" i="117"/>
  <c r="P17" i="118"/>
  <c r="N17" i="118"/>
  <c r="O29" i="118"/>
  <c r="P23" i="119"/>
  <c r="R20" i="119" s="1"/>
  <c r="O23" i="119"/>
  <c r="N23" i="119"/>
  <c r="O27" i="119"/>
  <c r="N27" i="119"/>
  <c r="O31" i="119"/>
  <c r="P18" i="120"/>
  <c r="N18" i="122"/>
  <c r="I14" i="122"/>
  <c r="N22" i="122"/>
  <c r="O22" i="122"/>
  <c r="P23" i="123"/>
  <c r="O23" i="123"/>
  <c r="O30" i="123"/>
  <c r="N32" i="123"/>
  <c r="O32" i="123"/>
  <c r="P23" i="124"/>
  <c r="O23" i="124"/>
  <c r="N32" i="124"/>
  <c r="O32" i="124"/>
  <c r="O17" i="125"/>
  <c r="N17" i="125"/>
  <c r="J14" i="125"/>
  <c r="P27" i="125"/>
  <c r="K12" i="127"/>
  <c r="L12" i="127" s="1"/>
  <c r="L11" i="127" s="1"/>
  <c r="M11" i="127" s="1"/>
  <c r="K12" i="143"/>
  <c r="L12" i="143" s="1"/>
  <c r="N16" i="115"/>
  <c r="P25" i="115"/>
  <c r="P27" i="115"/>
  <c r="P29" i="115"/>
  <c r="Z38" i="115"/>
  <c r="Z37" i="115" s="1"/>
  <c r="P17" i="116"/>
  <c r="P23" i="116"/>
  <c r="P32" i="116"/>
  <c r="N28" i="117"/>
  <c r="N16" i="118"/>
  <c r="J14" i="118"/>
  <c r="P21" i="120"/>
  <c r="P21" i="121"/>
  <c r="P31" i="121"/>
  <c r="P23" i="122"/>
  <c r="P19" i="123"/>
  <c r="P21" i="123"/>
  <c r="P25" i="123"/>
  <c r="P26" i="123"/>
  <c r="P21" i="124"/>
  <c r="P25" i="124"/>
  <c r="P26" i="124"/>
  <c r="P29" i="124"/>
  <c r="P30" i="124"/>
  <c r="Z38" i="125"/>
  <c r="Z37" i="125" s="1"/>
  <c r="J14" i="116"/>
  <c r="P23" i="117"/>
  <c r="P25" i="118"/>
  <c r="P29" i="118"/>
  <c r="Z38" i="118"/>
  <c r="Z37" i="118" s="1"/>
  <c r="P17" i="119"/>
  <c r="P25" i="120"/>
  <c r="P27" i="120"/>
  <c r="P31" i="120"/>
  <c r="P32" i="120"/>
  <c r="Z38" i="120"/>
  <c r="Z37" i="120" s="1"/>
  <c r="I14" i="121"/>
  <c r="J14" i="121"/>
  <c r="P30" i="121"/>
  <c r="P32" i="121"/>
  <c r="J14" i="123"/>
  <c r="O18" i="123"/>
  <c r="N22" i="123"/>
  <c r="O18" i="124"/>
  <c r="N22" i="124"/>
  <c r="P25" i="125"/>
  <c r="N28" i="125"/>
  <c r="P29" i="125"/>
  <c r="N32" i="125"/>
  <c r="K12" i="133"/>
  <c r="L12" i="133" s="1"/>
  <c r="L11" i="133" s="1"/>
  <c r="M11" i="133" s="1"/>
  <c r="K12" i="141"/>
  <c r="L12" i="141" s="1"/>
  <c r="L11" i="149"/>
  <c r="M11" i="149" s="1"/>
  <c r="L11" i="141"/>
  <c r="M11" i="141" s="1"/>
  <c r="G12" i="39"/>
  <c r="H12" i="39"/>
  <c r="L11" i="148"/>
  <c r="M11" i="148" s="1"/>
  <c r="L11" i="146"/>
  <c r="M11" i="146" s="1"/>
  <c r="L11" i="145"/>
  <c r="M11" i="145" s="1"/>
  <c r="L11" i="143"/>
  <c r="M11" i="143" s="1"/>
  <c r="L11" i="140"/>
  <c r="M11" i="140" s="1"/>
  <c r="L11" i="138"/>
  <c r="M11" i="138" s="1"/>
  <c r="L11" i="135"/>
  <c r="M11" i="135" s="1"/>
  <c r="L11" i="132"/>
  <c r="M11" i="132" s="1"/>
  <c r="L11" i="130"/>
  <c r="M11" i="130" s="1"/>
  <c r="L11" i="129"/>
  <c r="M11" i="129" s="1"/>
  <c r="L18" i="39"/>
  <c r="L11" i="128"/>
  <c r="M11" i="128" s="1"/>
  <c r="L11" i="131"/>
  <c r="M11" i="131" s="1"/>
  <c r="L11" i="136"/>
  <c r="M11" i="136" s="1"/>
  <c r="L11" i="139"/>
  <c r="M11" i="139" s="1"/>
  <c r="L11" i="144"/>
  <c r="M11" i="144" s="1"/>
  <c r="L11" i="147"/>
  <c r="M11" i="147" s="1"/>
  <c r="L11" i="134"/>
  <c r="M11" i="134" s="1"/>
  <c r="L11" i="142"/>
  <c r="M11" i="142" s="1"/>
  <c r="Q15" i="104"/>
  <c r="Q24" i="106"/>
  <c r="Q20" i="104"/>
  <c r="Q24" i="105"/>
  <c r="Q15" i="106"/>
  <c r="P17" i="104"/>
  <c r="P25" i="104"/>
  <c r="P29" i="104"/>
  <c r="P23" i="105"/>
  <c r="R20" i="105" s="1"/>
  <c r="U20" i="105" s="1"/>
  <c r="P23" i="106"/>
  <c r="R20" i="106" s="1"/>
  <c r="O25" i="108"/>
  <c r="N25" i="108"/>
  <c r="O29" i="109"/>
  <c r="N29" i="109"/>
  <c r="O17" i="111"/>
  <c r="Q15" i="111" s="1"/>
  <c r="N17" i="111"/>
  <c r="O27" i="111"/>
  <c r="N27" i="111"/>
  <c r="N32" i="112"/>
  <c r="O32" i="112"/>
  <c r="P18" i="119"/>
  <c r="O18" i="119"/>
  <c r="N18" i="119"/>
  <c r="O19" i="125"/>
  <c r="N19" i="125"/>
  <c r="P19" i="125"/>
  <c r="P18" i="104"/>
  <c r="N22" i="104"/>
  <c r="N16" i="105"/>
  <c r="N22" i="105"/>
  <c r="N28" i="105"/>
  <c r="N32" i="105"/>
  <c r="N16" i="106"/>
  <c r="P18" i="106"/>
  <c r="N22" i="106"/>
  <c r="P26" i="106"/>
  <c r="N28" i="106"/>
  <c r="P30" i="106"/>
  <c r="N32" i="106"/>
  <c r="N16" i="107"/>
  <c r="N21" i="107"/>
  <c r="N22" i="107"/>
  <c r="O23" i="107"/>
  <c r="P26" i="107"/>
  <c r="R24" i="107" s="1"/>
  <c r="N31" i="107"/>
  <c r="N32" i="107"/>
  <c r="P18" i="108"/>
  <c r="R15" i="108" s="1"/>
  <c r="N28" i="108"/>
  <c r="R20" i="109"/>
  <c r="N32" i="109"/>
  <c r="N16" i="110"/>
  <c r="O23" i="110"/>
  <c r="N23" i="110"/>
  <c r="N28" i="110"/>
  <c r="N22" i="112"/>
  <c r="P22" i="112"/>
  <c r="O22" i="112"/>
  <c r="O27" i="112"/>
  <c r="N27" i="112"/>
  <c r="P18" i="113"/>
  <c r="O18" i="113"/>
  <c r="O21" i="113"/>
  <c r="N21" i="113"/>
  <c r="P21" i="113"/>
  <c r="P30" i="113"/>
  <c r="O30" i="113"/>
  <c r="N22" i="114"/>
  <c r="P22" i="114"/>
  <c r="O22" i="114"/>
  <c r="O27" i="114"/>
  <c r="N27" i="114"/>
  <c r="P18" i="115"/>
  <c r="O18" i="115"/>
  <c r="O21" i="115"/>
  <c r="N21" i="115"/>
  <c r="P21" i="115"/>
  <c r="P30" i="115"/>
  <c r="O30" i="115"/>
  <c r="N22" i="116"/>
  <c r="P22" i="116"/>
  <c r="O22" i="116"/>
  <c r="O27" i="116"/>
  <c r="N27" i="116"/>
  <c r="P18" i="117"/>
  <c r="O18" i="117"/>
  <c r="O21" i="117"/>
  <c r="N21" i="117"/>
  <c r="P21" i="117"/>
  <c r="P30" i="117"/>
  <c r="O30" i="117"/>
  <c r="N22" i="118"/>
  <c r="P22" i="118"/>
  <c r="O22" i="118"/>
  <c r="O27" i="118"/>
  <c r="N27" i="118"/>
  <c r="N16" i="119"/>
  <c r="P16" i="119"/>
  <c r="O16" i="119"/>
  <c r="N28" i="124"/>
  <c r="O28" i="124"/>
  <c r="P28" i="124"/>
  <c r="O31" i="124"/>
  <c r="N31" i="124"/>
  <c r="P31" i="124"/>
  <c r="P26" i="125"/>
  <c r="N26" i="125"/>
  <c r="P30" i="125"/>
  <c r="N30" i="125"/>
  <c r="N17" i="104"/>
  <c r="N23" i="104"/>
  <c r="N25" i="104"/>
  <c r="N29" i="104"/>
  <c r="N17" i="105"/>
  <c r="N23" i="105"/>
  <c r="N25" i="105"/>
  <c r="N29" i="105"/>
  <c r="N17" i="106"/>
  <c r="N23" i="106"/>
  <c r="N25" i="106"/>
  <c r="N29" i="106"/>
  <c r="O17" i="107"/>
  <c r="Q15" i="107" s="1"/>
  <c r="N18" i="107"/>
  <c r="O21" i="107"/>
  <c r="Q20" i="107" s="1"/>
  <c r="O28" i="107"/>
  <c r="N29" i="107"/>
  <c r="O31" i="107"/>
  <c r="N21" i="108"/>
  <c r="N22" i="108"/>
  <c r="O23" i="108"/>
  <c r="P26" i="108"/>
  <c r="O29" i="108"/>
  <c r="N29" i="108"/>
  <c r="P18" i="109"/>
  <c r="N22" i="109"/>
  <c r="O25" i="109"/>
  <c r="N25" i="109"/>
  <c r="P30" i="109"/>
  <c r="R24" i="109" s="1"/>
  <c r="O17" i="110"/>
  <c r="N17" i="110"/>
  <c r="O22" i="110"/>
  <c r="Q20" i="110" s="1"/>
  <c r="P26" i="110"/>
  <c r="R24" i="110" s="1"/>
  <c r="O29" i="110"/>
  <c r="N29" i="110"/>
  <c r="P18" i="111"/>
  <c r="N22" i="111"/>
  <c r="O25" i="111"/>
  <c r="N25" i="111"/>
  <c r="P27" i="111"/>
  <c r="N16" i="112"/>
  <c r="O16" i="112"/>
  <c r="P27" i="112"/>
  <c r="P32" i="112"/>
  <c r="N18" i="113"/>
  <c r="N30" i="113"/>
  <c r="N32" i="113"/>
  <c r="O32" i="113"/>
  <c r="P27" i="114"/>
  <c r="N18" i="115"/>
  <c r="N30" i="115"/>
  <c r="N32" i="115"/>
  <c r="O32" i="115"/>
  <c r="P27" i="116"/>
  <c r="N18" i="117"/>
  <c r="N30" i="117"/>
  <c r="N32" i="117"/>
  <c r="O32" i="117"/>
  <c r="P27" i="118"/>
  <c r="N26" i="120"/>
  <c r="P26" i="120"/>
  <c r="O26" i="120"/>
  <c r="O18" i="121"/>
  <c r="N18" i="121"/>
  <c r="P18" i="121"/>
  <c r="N21" i="122"/>
  <c r="O21" i="122"/>
  <c r="Q20" i="122" s="1"/>
  <c r="P21" i="122"/>
  <c r="R20" i="122" s="1"/>
  <c r="N26" i="123"/>
  <c r="N28" i="123"/>
  <c r="O28" i="123"/>
  <c r="P28" i="123"/>
  <c r="N16" i="124"/>
  <c r="O16" i="124"/>
  <c r="P16" i="124"/>
  <c r="P23" i="104"/>
  <c r="P17" i="105"/>
  <c r="P25" i="105"/>
  <c r="P29" i="105"/>
  <c r="P17" i="106"/>
  <c r="P25" i="106"/>
  <c r="P29" i="106"/>
  <c r="P18" i="107"/>
  <c r="R15" i="107" s="1"/>
  <c r="O17" i="109"/>
  <c r="Q15" i="109" s="1"/>
  <c r="N17" i="109"/>
  <c r="O25" i="110"/>
  <c r="N25" i="110"/>
  <c r="N32" i="114"/>
  <c r="O32" i="114"/>
  <c r="N32" i="116"/>
  <c r="O32" i="116"/>
  <c r="N32" i="118"/>
  <c r="O32" i="118"/>
  <c r="P16" i="120"/>
  <c r="R15" i="120" s="1"/>
  <c r="O16" i="120"/>
  <c r="N16" i="120"/>
  <c r="N16" i="104"/>
  <c r="P26" i="104"/>
  <c r="N28" i="104"/>
  <c r="P30" i="104"/>
  <c r="N32" i="104"/>
  <c r="P18" i="105"/>
  <c r="P26" i="105"/>
  <c r="O22" i="107"/>
  <c r="N23" i="107"/>
  <c r="O25" i="107"/>
  <c r="O32" i="107"/>
  <c r="N16" i="108"/>
  <c r="O17" i="108"/>
  <c r="Q15" i="108" s="1"/>
  <c r="O21" i="108"/>
  <c r="Q20" i="108" s="1"/>
  <c r="O28" i="108"/>
  <c r="O30" i="108"/>
  <c r="O23" i="109"/>
  <c r="Q20" i="109" s="1"/>
  <c r="N23" i="109"/>
  <c r="O26" i="109"/>
  <c r="O32" i="109"/>
  <c r="I14" i="110"/>
  <c r="O16" i="110"/>
  <c r="O18" i="110"/>
  <c r="P23" i="110"/>
  <c r="R20" i="110" s="1"/>
  <c r="O28" i="110"/>
  <c r="O30" i="110"/>
  <c r="O23" i="111"/>
  <c r="Q20" i="111" s="1"/>
  <c r="N23" i="111"/>
  <c r="O26" i="111"/>
  <c r="N28" i="111"/>
  <c r="O28" i="111"/>
  <c r="O17" i="112"/>
  <c r="O21" i="112"/>
  <c r="Q20" i="112" s="1"/>
  <c r="N21" i="112"/>
  <c r="P21" i="112"/>
  <c r="R20" i="112" s="1"/>
  <c r="U20" i="112" s="1"/>
  <c r="P30" i="112"/>
  <c r="O30" i="112"/>
  <c r="N22" i="113"/>
  <c r="P22" i="113"/>
  <c r="O22" i="113"/>
  <c r="O27" i="113"/>
  <c r="N27" i="113"/>
  <c r="P18" i="114"/>
  <c r="O18" i="114"/>
  <c r="O21" i="114"/>
  <c r="N21" i="114"/>
  <c r="P21" i="114"/>
  <c r="R20" i="114" s="1"/>
  <c r="P30" i="114"/>
  <c r="O30" i="114"/>
  <c r="N22" i="115"/>
  <c r="P22" i="115"/>
  <c r="O22" i="115"/>
  <c r="O27" i="115"/>
  <c r="N27" i="115"/>
  <c r="P18" i="116"/>
  <c r="O18" i="116"/>
  <c r="O21" i="116"/>
  <c r="N21" i="116"/>
  <c r="P21" i="116"/>
  <c r="P30" i="116"/>
  <c r="O30" i="116"/>
  <c r="N22" i="117"/>
  <c r="P22" i="117"/>
  <c r="O22" i="117"/>
  <c r="O27" i="117"/>
  <c r="N27" i="117"/>
  <c r="P18" i="118"/>
  <c r="O18" i="118"/>
  <c r="O21" i="118"/>
  <c r="N21" i="118"/>
  <c r="P21" i="118"/>
  <c r="P30" i="118"/>
  <c r="O30" i="118"/>
  <c r="N22" i="119"/>
  <c r="O22" i="119"/>
  <c r="N30" i="119"/>
  <c r="P30" i="119"/>
  <c r="O30" i="119"/>
  <c r="P26" i="111"/>
  <c r="R24" i="111" s="1"/>
  <c r="O31" i="111"/>
  <c r="N32" i="111"/>
  <c r="O19" i="112"/>
  <c r="N19" i="112"/>
  <c r="P26" i="112"/>
  <c r="O26" i="112"/>
  <c r="P28" i="112"/>
  <c r="O31" i="112"/>
  <c r="N31" i="112"/>
  <c r="P16" i="113"/>
  <c r="O19" i="113"/>
  <c r="N19" i="113"/>
  <c r="P26" i="113"/>
  <c r="O26" i="113"/>
  <c r="P28" i="113"/>
  <c r="O31" i="113"/>
  <c r="N31" i="113"/>
  <c r="P16" i="114"/>
  <c r="O19" i="114"/>
  <c r="N19" i="114"/>
  <c r="P26" i="114"/>
  <c r="O26" i="114"/>
  <c r="P28" i="114"/>
  <c r="O31" i="114"/>
  <c r="N31" i="114"/>
  <c r="P16" i="115"/>
  <c r="O19" i="115"/>
  <c r="N19" i="115"/>
  <c r="P26" i="115"/>
  <c r="O26" i="115"/>
  <c r="P28" i="115"/>
  <c r="O31" i="115"/>
  <c r="N31" i="115"/>
  <c r="P16" i="116"/>
  <c r="O19" i="116"/>
  <c r="N19" i="116"/>
  <c r="P26" i="116"/>
  <c r="O26" i="116"/>
  <c r="P28" i="116"/>
  <c r="O31" i="116"/>
  <c r="N31" i="116"/>
  <c r="P16" i="117"/>
  <c r="O19" i="117"/>
  <c r="N19" i="117"/>
  <c r="P26" i="117"/>
  <c r="O26" i="117"/>
  <c r="P28" i="117"/>
  <c r="O31" i="117"/>
  <c r="N31" i="117"/>
  <c r="P16" i="118"/>
  <c r="O19" i="118"/>
  <c r="N19" i="118"/>
  <c r="P26" i="118"/>
  <c r="O26" i="118"/>
  <c r="P28" i="118"/>
  <c r="O31" i="118"/>
  <c r="N31" i="118"/>
  <c r="O21" i="119"/>
  <c r="N21" i="119"/>
  <c r="O29" i="119"/>
  <c r="N29" i="119"/>
  <c r="O32" i="119"/>
  <c r="I14" i="120"/>
  <c r="P22" i="120"/>
  <c r="R20" i="120" s="1"/>
  <c r="O22" i="120"/>
  <c r="O25" i="120"/>
  <c r="N25" i="120"/>
  <c r="O28" i="120"/>
  <c r="O17" i="121"/>
  <c r="N17" i="121"/>
  <c r="P29" i="121"/>
  <c r="O29" i="121"/>
  <c r="P25" i="122"/>
  <c r="O25" i="122"/>
  <c r="N25" i="122"/>
  <c r="N32" i="122"/>
  <c r="O32" i="122"/>
  <c r="Z38" i="111"/>
  <c r="Z37" i="111" s="1"/>
  <c r="O19" i="119"/>
  <c r="N19" i="119"/>
  <c r="P32" i="119"/>
  <c r="N32" i="119"/>
  <c r="P28" i="120"/>
  <c r="N28" i="120"/>
  <c r="N29" i="121"/>
  <c r="P17" i="122"/>
  <c r="R15" i="122" s="1"/>
  <c r="O17" i="122"/>
  <c r="Q15" i="122" s="1"/>
  <c r="O26" i="122"/>
  <c r="N26" i="122"/>
  <c r="O28" i="122"/>
  <c r="N28" i="122"/>
  <c r="P28" i="122"/>
  <c r="O23" i="120"/>
  <c r="N23" i="120"/>
  <c r="P23" i="121"/>
  <c r="R20" i="121" s="1"/>
  <c r="O23" i="121"/>
  <c r="Q20" i="121" s="1"/>
  <c r="N23" i="121"/>
  <c r="P26" i="122"/>
  <c r="N31" i="122"/>
  <c r="O31" i="122"/>
  <c r="N16" i="123"/>
  <c r="O16" i="123"/>
  <c r="O31" i="123"/>
  <c r="N31" i="123"/>
  <c r="O19" i="124"/>
  <c r="N19" i="124"/>
  <c r="O25" i="119"/>
  <c r="N25" i="119"/>
  <c r="O17" i="120"/>
  <c r="N17" i="120"/>
  <c r="O29" i="120"/>
  <c r="N29" i="120"/>
  <c r="P16" i="121"/>
  <c r="O16" i="121"/>
  <c r="N19" i="121"/>
  <c r="O19" i="121"/>
  <c r="O31" i="121"/>
  <c r="O19" i="122"/>
  <c r="N27" i="122"/>
  <c r="O27" i="122"/>
  <c r="O30" i="122"/>
  <c r="N30" i="122"/>
  <c r="O19" i="123"/>
  <c r="N19" i="123"/>
  <c r="P31" i="123"/>
  <c r="P19" i="124"/>
  <c r="P18" i="125"/>
  <c r="N18" i="125"/>
  <c r="O27" i="123"/>
  <c r="N27" i="123"/>
  <c r="O27" i="124"/>
  <c r="N27" i="124"/>
  <c r="O27" i="125"/>
  <c r="N27" i="125"/>
  <c r="O31" i="125"/>
  <c r="N31" i="125"/>
  <c r="N21" i="121"/>
  <c r="O30" i="121"/>
  <c r="N31" i="121"/>
  <c r="O18" i="122"/>
  <c r="N19" i="122"/>
  <c r="N29" i="122"/>
  <c r="N18" i="123"/>
  <c r="O21" i="123"/>
  <c r="N21" i="123"/>
  <c r="O26" i="123"/>
  <c r="N30" i="123"/>
  <c r="Z38" i="123"/>
  <c r="Z37" i="123" s="1"/>
  <c r="N18" i="124"/>
  <c r="O21" i="124"/>
  <c r="Q20" i="124" s="1"/>
  <c r="N21" i="124"/>
  <c r="O26" i="124"/>
  <c r="N30" i="124"/>
  <c r="O18" i="125"/>
  <c r="Q15" i="125" s="1"/>
  <c r="O21" i="125"/>
  <c r="Q20" i="125" s="1"/>
  <c r="N21" i="125"/>
  <c r="P32" i="124"/>
  <c r="P16" i="125"/>
  <c r="P22" i="125"/>
  <c r="R20" i="125" s="1"/>
  <c r="U20" i="125" s="1"/>
  <c r="P28" i="125"/>
  <c r="P32" i="125"/>
  <c r="D175" i="35"/>
  <c r="Q24" i="121" l="1"/>
  <c r="Q24" i="104"/>
  <c r="R15" i="125"/>
  <c r="U15" i="125" s="1"/>
  <c r="Q24" i="114"/>
  <c r="R15" i="123"/>
  <c r="R20" i="124"/>
  <c r="U20" i="124" s="1"/>
  <c r="U15" i="107"/>
  <c r="U15" i="108"/>
  <c r="R15" i="112"/>
  <c r="R24" i="121"/>
  <c r="R20" i="123"/>
  <c r="U20" i="121"/>
  <c r="Q20" i="119"/>
  <c r="U20" i="119" s="1"/>
  <c r="Q24" i="118"/>
  <c r="S24" i="118" s="1"/>
  <c r="R15" i="118"/>
  <c r="Q24" i="116"/>
  <c r="R15" i="116"/>
  <c r="Q24" i="115"/>
  <c r="Q24" i="113"/>
  <c r="R15" i="113"/>
  <c r="R24" i="119"/>
  <c r="Q20" i="118"/>
  <c r="Q24" i="117"/>
  <c r="S24" i="117" s="1"/>
  <c r="R24" i="106"/>
  <c r="U24" i="106" s="1"/>
  <c r="R15" i="105"/>
  <c r="S15" i="105" s="1"/>
  <c r="R24" i="120"/>
  <c r="R15" i="109"/>
  <c r="U15" i="109" s="1"/>
  <c r="Q15" i="115"/>
  <c r="Q24" i="112"/>
  <c r="T24" i="112" s="1"/>
  <c r="R15" i="104"/>
  <c r="U15" i="104" s="1"/>
  <c r="Q24" i="123"/>
  <c r="R24" i="105"/>
  <c r="R24" i="108"/>
  <c r="Q15" i="119"/>
  <c r="R24" i="125"/>
  <c r="Q20" i="123"/>
  <c r="U20" i="123" s="1"/>
  <c r="Q24" i="125"/>
  <c r="S24" i="125" s="1"/>
  <c r="Q15" i="121"/>
  <c r="Q24" i="119"/>
  <c r="R24" i="122"/>
  <c r="Q20" i="120"/>
  <c r="U20" i="120" s="1"/>
  <c r="R24" i="118"/>
  <c r="R24" i="117"/>
  <c r="R24" i="116"/>
  <c r="R24" i="115"/>
  <c r="S24" i="115" s="1"/>
  <c r="R24" i="114"/>
  <c r="U24" i="114" s="1"/>
  <c r="R24" i="113"/>
  <c r="U24" i="113" s="1"/>
  <c r="R24" i="112"/>
  <c r="Q15" i="118"/>
  <c r="Q15" i="114"/>
  <c r="U20" i="110"/>
  <c r="R15" i="106"/>
  <c r="U15" i="106" s="1"/>
  <c r="R20" i="104"/>
  <c r="U20" i="104" s="1"/>
  <c r="R24" i="123"/>
  <c r="U24" i="123" s="1"/>
  <c r="U20" i="122"/>
  <c r="R15" i="111"/>
  <c r="U15" i="111" s="1"/>
  <c r="R24" i="124"/>
  <c r="R20" i="117"/>
  <c r="Q15" i="113"/>
  <c r="K12" i="39"/>
  <c r="S15" i="122"/>
  <c r="T15" i="122"/>
  <c r="S20" i="111"/>
  <c r="T20" i="111"/>
  <c r="T24" i="118"/>
  <c r="S24" i="116"/>
  <c r="T24" i="116"/>
  <c r="S24" i="113"/>
  <c r="T24" i="113"/>
  <c r="S20" i="109"/>
  <c r="T20" i="109"/>
  <c r="S15" i="108"/>
  <c r="T15" i="108"/>
  <c r="T15" i="105"/>
  <c r="S15" i="107"/>
  <c r="T15" i="107"/>
  <c r="S24" i="112"/>
  <c r="U20" i="106"/>
  <c r="S20" i="106"/>
  <c r="T20" i="106"/>
  <c r="U24" i="118"/>
  <c r="U24" i="117"/>
  <c r="U24" i="116"/>
  <c r="S15" i="109"/>
  <c r="T15" i="109"/>
  <c r="U14" i="106"/>
  <c r="T20" i="125"/>
  <c r="S20" i="125"/>
  <c r="U15" i="122"/>
  <c r="S15" i="121"/>
  <c r="S24" i="121"/>
  <c r="T24" i="121"/>
  <c r="S24" i="114"/>
  <c r="T24" i="114"/>
  <c r="T15" i="106"/>
  <c r="S15" i="106"/>
  <c r="S20" i="110"/>
  <c r="T20" i="110"/>
  <c r="T15" i="125"/>
  <c r="S15" i="125"/>
  <c r="S24" i="123"/>
  <c r="T24" i="123"/>
  <c r="S15" i="118"/>
  <c r="Q20" i="116"/>
  <c r="R20" i="115"/>
  <c r="T15" i="113"/>
  <c r="S15" i="113"/>
  <c r="U20" i="111"/>
  <c r="T24" i="105"/>
  <c r="S24" i="105"/>
  <c r="S15" i="104"/>
  <c r="T15" i="104"/>
  <c r="T20" i="105"/>
  <c r="U24" i="121"/>
  <c r="Q15" i="123"/>
  <c r="R20" i="118"/>
  <c r="U20" i="118" s="1"/>
  <c r="Q15" i="116"/>
  <c r="Q20" i="114"/>
  <c r="Q15" i="120"/>
  <c r="U15" i="120" s="1"/>
  <c r="Q24" i="110"/>
  <c r="U24" i="110" s="1"/>
  <c r="R15" i="124"/>
  <c r="T20" i="122"/>
  <c r="S20" i="122"/>
  <c r="R15" i="119"/>
  <c r="U15" i="119" s="1"/>
  <c r="Q20" i="117"/>
  <c r="U20" i="117" s="1"/>
  <c r="R20" i="113"/>
  <c r="S15" i="111"/>
  <c r="T15" i="111"/>
  <c r="Q24" i="108"/>
  <c r="U24" i="108" s="1"/>
  <c r="S20" i="104"/>
  <c r="S20" i="105"/>
  <c r="S20" i="107"/>
  <c r="T20" i="107"/>
  <c r="Q20" i="113"/>
  <c r="U20" i="109"/>
  <c r="T20" i="124"/>
  <c r="S20" i="124"/>
  <c r="R15" i="121"/>
  <c r="U15" i="121" s="1"/>
  <c r="Q24" i="124"/>
  <c r="T20" i="123"/>
  <c r="S20" i="123"/>
  <c r="T20" i="121"/>
  <c r="S20" i="121"/>
  <c r="Q24" i="122"/>
  <c r="Q24" i="120"/>
  <c r="U24" i="120" s="1"/>
  <c r="S20" i="119"/>
  <c r="R15" i="117"/>
  <c r="R15" i="115"/>
  <c r="U15" i="115" s="1"/>
  <c r="R15" i="114"/>
  <c r="U15" i="114" s="1"/>
  <c r="U15" i="113"/>
  <c r="R20" i="116"/>
  <c r="S15" i="114"/>
  <c r="T20" i="112"/>
  <c r="S20" i="112"/>
  <c r="Q15" i="110"/>
  <c r="T20" i="108"/>
  <c r="S20" i="108"/>
  <c r="Q24" i="107"/>
  <c r="U24" i="105"/>
  <c r="Q15" i="124"/>
  <c r="Q15" i="112"/>
  <c r="Q24" i="111"/>
  <c r="U24" i="111" s="1"/>
  <c r="U14" i="111" s="1"/>
  <c r="Q24" i="109"/>
  <c r="Q15" i="117"/>
  <c r="Q20" i="115"/>
  <c r="U20" i="108"/>
  <c r="U20" i="107"/>
  <c r="R24" i="104"/>
  <c r="U24" i="104" s="1"/>
  <c r="T24" i="106"/>
  <c r="S24" i="106"/>
  <c r="D174" i="35"/>
  <c r="U14" i="104" l="1"/>
  <c r="U24" i="119"/>
  <c r="S20" i="118"/>
  <c r="T20" i="118"/>
  <c r="T24" i="117"/>
  <c r="U15" i="118"/>
  <c r="U14" i="118" s="1"/>
  <c r="U15" i="116"/>
  <c r="T20" i="119"/>
  <c r="T15" i="118"/>
  <c r="U24" i="115"/>
  <c r="T24" i="125"/>
  <c r="T14" i="125" s="1"/>
  <c r="U15" i="105"/>
  <c r="U14" i="108"/>
  <c r="U14" i="119"/>
  <c r="T15" i="119"/>
  <c r="T20" i="120"/>
  <c r="S24" i="119"/>
  <c r="T24" i="115"/>
  <c r="U24" i="125"/>
  <c r="U14" i="125" s="1"/>
  <c r="T20" i="104"/>
  <c r="S20" i="120"/>
  <c r="T24" i="119"/>
  <c r="U24" i="112"/>
  <c r="U14" i="120"/>
  <c r="T15" i="123"/>
  <c r="S15" i="123"/>
  <c r="U15" i="123"/>
  <c r="U14" i="123" s="1"/>
  <c r="V14" i="105"/>
  <c r="T14" i="105"/>
  <c r="T15" i="110"/>
  <c r="S15" i="110"/>
  <c r="U15" i="110"/>
  <c r="U14" i="110" s="1"/>
  <c r="T15" i="114"/>
  <c r="S24" i="124"/>
  <c r="T24" i="124"/>
  <c r="T20" i="113"/>
  <c r="T14" i="113" s="1"/>
  <c r="S20" i="113"/>
  <c r="U20" i="113"/>
  <c r="V14" i="113" s="1"/>
  <c r="U14" i="105"/>
  <c r="T20" i="115"/>
  <c r="S20" i="115"/>
  <c r="T15" i="112"/>
  <c r="S15" i="112"/>
  <c r="U15" i="112"/>
  <c r="T24" i="107"/>
  <c r="W14" i="107" s="1"/>
  <c r="S24" i="107"/>
  <c r="U20" i="116"/>
  <c r="U14" i="116" s="1"/>
  <c r="U14" i="121"/>
  <c r="S24" i="104"/>
  <c r="S15" i="115"/>
  <c r="T24" i="108"/>
  <c r="T14" i="108" s="1"/>
  <c r="S24" i="108"/>
  <c r="T20" i="117"/>
  <c r="S20" i="117"/>
  <c r="U15" i="124"/>
  <c r="T15" i="116"/>
  <c r="S15" i="116"/>
  <c r="W14" i="105"/>
  <c r="X14" i="105" s="1"/>
  <c r="U20" i="115"/>
  <c r="U14" i="115" s="1"/>
  <c r="T15" i="121"/>
  <c r="U24" i="107"/>
  <c r="U14" i="107" s="1"/>
  <c r="V14" i="109"/>
  <c r="V14" i="107"/>
  <c r="V14" i="108"/>
  <c r="W14" i="108" s="1"/>
  <c r="X14" i="108" s="1"/>
  <c r="V14" i="122"/>
  <c r="T24" i="109"/>
  <c r="T14" i="109" s="1"/>
  <c r="S24" i="109"/>
  <c r="T24" i="122"/>
  <c r="T14" i="122" s="1"/>
  <c r="S24" i="122"/>
  <c r="T15" i="120"/>
  <c r="S15" i="120"/>
  <c r="V14" i="119"/>
  <c r="W14" i="119" s="1"/>
  <c r="X14" i="119" s="1"/>
  <c r="V14" i="106"/>
  <c r="W14" i="106" s="1"/>
  <c r="T14" i="106"/>
  <c r="U24" i="122"/>
  <c r="U14" i="122" s="1"/>
  <c r="T24" i="111"/>
  <c r="T14" i="111" s="1"/>
  <c r="S24" i="111"/>
  <c r="T20" i="114"/>
  <c r="S20" i="114"/>
  <c r="T20" i="116"/>
  <c r="S20" i="116"/>
  <c r="U24" i="109"/>
  <c r="U14" i="109" s="1"/>
  <c r="T15" i="117"/>
  <c r="S15" i="117"/>
  <c r="T15" i="124"/>
  <c r="S15" i="124"/>
  <c r="U15" i="117"/>
  <c r="U14" i="117" s="1"/>
  <c r="T24" i="120"/>
  <c r="S24" i="120"/>
  <c r="T24" i="104"/>
  <c r="T14" i="104" s="1"/>
  <c r="T15" i="115"/>
  <c r="V14" i="111"/>
  <c r="T24" i="110"/>
  <c r="S24" i="110"/>
  <c r="V14" i="104"/>
  <c r="S15" i="119"/>
  <c r="T14" i="118"/>
  <c r="V14" i="118"/>
  <c r="W14" i="118" s="1"/>
  <c r="V14" i="125"/>
  <c r="U20" i="114"/>
  <c r="U14" i="114" s="1"/>
  <c r="U24" i="124"/>
  <c r="W14" i="111"/>
  <c r="C153" i="34"/>
  <c r="E154" i="34"/>
  <c r="D154" i="34"/>
  <c r="C154" i="34"/>
  <c r="E153" i="34"/>
  <c r="D153" i="34"/>
  <c r="C71" i="34"/>
  <c r="E47" i="34"/>
  <c r="D47" i="34"/>
  <c r="C47" i="34"/>
  <c r="E30" i="34"/>
  <c r="D30" i="34"/>
  <c r="C31" i="34"/>
  <c r="C30" i="34"/>
  <c r="D31" i="34"/>
  <c r="E31" i="34"/>
  <c r="T14" i="119" l="1"/>
  <c r="U14" i="112"/>
  <c r="W14" i="122"/>
  <c r="X14" i="122" s="1"/>
  <c r="Y14" i="122" s="1"/>
  <c r="T14" i="107"/>
  <c r="X14" i="111"/>
  <c r="X14" i="118"/>
  <c r="Y14" i="118" s="1"/>
  <c r="Z14" i="105"/>
  <c r="Z11" i="105" s="1"/>
  <c r="Z10" i="105" s="1"/>
  <c r="AA10" i="105" s="1"/>
  <c r="Y14" i="105"/>
  <c r="W14" i="125"/>
  <c r="X14" i="125" s="1"/>
  <c r="U14" i="113"/>
  <c r="Z14" i="111"/>
  <c r="Z11" i="111" s="1"/>
  <c r="Z10" i="111" s="1"/>
  <c r="AA10" i="111" s="1"/>
  <c r="X14" i="107"/>
  <c r="Z14" i="107" s="1"/>
  <c r="Z11" i="107" s="1"/>
  <c r="Z10" i="107" s="1"/>
  <c r="AA10" i="107" s="1"/>
  <c r="Y14" i="108"/>
  <c r="X14" i="106"/>
  <c r="Z14" i="106" s="1"/>
  <c r="Z11" i="106" s="1"/>
  <c r="Z10" i="106" s="1"/>
  <c r="AA10" i="106" s="1"/>
  <c r="T14" i="117"/>
  <c r="V14" i="117"/>
  <c r="W14" i="117" s="1"/>
  <c r="V14" i="121"/>
  <c r="T14" i="121"/>
  <c r="Z14" i="119"/>
  <c r="Z11" i="119" s="1"/>
  <c r="Z10" i="119" s="1"/>
  <c r="AA10" i="119" s="1"/>
  <c r="Y14" i="119"/>
  <c r="Z14" i="118"/>
  <c r="Z11" i="118" s="1"/>
  <c r="Z10" i="118" s="1"/>
  <c r="AA10" i="118" s="1"/>
  <c r="W14" i="113"/>
  <c r="W14" i="104"/>
  <c r="X14" i="104" s="1"/>
  <c r="Y14" i="104" s="1"/>
  <c r="Z14" i="108"/>
  <c r="Z11" i="108" s="1"/>
  <c r="Z10" i="108" s="1"/>
  <c r="AA10" i="108" s="1"/>
  <c r="T14" i="115"/>
  <c r="V14" i="115"/>
  <c r="T14" i="124"/>
  <c r="V14" i="124"/>
  <c r="W14" i="124" s="1"/>
  <c r="W14" i="109"/>
  <c r="Y14" i="111"/>
  <c r="Y14" i="125"/>
  <c r="U14" i="124"/>
  <c r="T14" i="112"/>
  <c r="V14" i="112"/>
  <c r="W14" i="112" s="1"/>
  <c r="W14" i="115"/>
  <c r="T14" i="114"/>
  <c r="V14" i="114"/>
  <c r="T14" i="123"/>
  <c r="V14" i="123"/>
  <c r="W14" i="123" s="1"/>
  <c r="V14" i="120"/>
  <c r="W14" i="120" s="1"/>
  <c r="X14" i="120" s="1"/>
  <c r="T14" i="120"/>
  <c r="T14" i="116"/>
  <c r="V14" i="116"/>
  <c r="Z14" i="125"/>
  <c r="Z11" i="125" s="1"/>
  <c r="Z10" i="125" s="1"/>
  <c r="AA10" i="125" s="1"/>
  <c r="V14" i="110"/>
  <c r="W14" i="110" s="1"/>
  <c r="T14" i="110"/>
  <c r="D20" i="34"/>
  <c r="C20" i="34"/>
  <c r="C135" i="34"/>
  <c r="C74" i="34"/>
  <c r="D74" i="34"/>
  <c r="E74" i="34"/>
  <c r="E71" i="34"/>
  <c r="D71" i="34"/>
  <c r="X14" i="115" l="1"/>
  <c r="X14" i="112"/>
  <c r="Z14" i="112" s="1"/>
  <c r="Z11" i="112" s="1"/>
  <c r="Z10" i="112" s="1"/>
  <c r="AA10" i="112" s="1"/>
  <c r="Z14" i="122"/>
  <c r="Z11" i="122" s="1"/>
  <c r="Z10" i="122" s="1"/>
  <c r="AA10" i="122" s="1"/>
  <c r="X14" i="123"/>
  <c r="Z14" i="123" s="1"/>
  <c r="Z11" i="123" s="1"/>
  <c r="Z10" i="123" s="1"/>
  <c r="AA10" i="123" s="1"/>
  <c r="Y14" i="107"/>
  <c r="Y14" i="120"/>
  <c r="Y14" i="115"/>
  <c r="Z14" i="115"/>
  <c r="Z11" i="115" s="1"/>
  <c r="Z10" i="115" s="1"/>
  <c r="AA10" i="115" s="1"/>
  <c r="Z14" i="120"/>
  <c r="Z11" i="120" s="1"/>
  <c r="Z10" i="120" s="1"/>
  <c r="AA10" i="120" s="1"/>
  <c r="X14" i="110"/>
  <c r="Y14" i="110" s="1"/>
  <c r="X14" i="113"/>
  <c r="Z14" i="113" s="1"/>
  <c r="Z11" i="113" s="1"/>
  <c r="Z10" i="113" s="1"/>
  <c r="AA10" i="113" s="1"/>
  <c r="Y14" i="106"/>
  <c r="Y14" i="123"/>
  <c r="X14" i="124"/>
  <c r="Z14" i="124" s="1"/>
  <c r="Z11" i="124" s="1"/>
  <c r="Z10" i="124" s="1"/>
  <c r="AA10" i="124" s="1"/>
  <c r="Y14" i="113"/>
  <c r="Y14" i="112"/>
  <c r="X14" i="117"/>
  <c r="Y14" i="117" s="1"/>
  <c r="X14" i="109"/>
  <c r="Z14" i="109" s="1"/>
  <c r="Z11" i="109" s="1"/>
  <c r="Z10" i="109" s="1"/>
  <c r="AA10" i="109" s="1"/>
  <c r="W14" i="116"/>
  <c r="W14" i="114"/>
  <c r="X14" i="116"/>
  <c r="W14" i="121"/>
  <c r="X14" i="121" s="1"/>
  <c r="Y14" i="121" s="1"/>
  <c r="Z14" i="104"/>
  <c r="Z11" i="104" s="1"/>
  <c r="Z10" i="104" s="1"/>
  <c r="AA10" i="104" s="1"/>
  <c r="Y14" i="124" l="1"/>
  <c r="Z14" i="110"/>
  <c r="Z11" i="110" s="1"/>
  <c r="Z10" i="110" s="1"/>
  <c r="AA10" i="110" s="1"/>
  <c r="Y14" i="109"/>
  <c r="Y14" i="116"/>
  <c r="X14" i="114"/>
  <c r="Y14" i="114" s="1"/>
  <c r="Z14" i="121"/>
  <c r="Z11" i="121" s="1"/>
  <c r="Z10" i="121" s="1"/>
  <c r="AA10" i="121" s="1"/>
  <c r="Z14" i="116"/>
  <c r="Z11" i="116" s="1"/>
  <c r="Z10" i="116" s="1"/>
  <c r="AA10" i="116" s="1"/>
  <c r="Z14" i="117"/>
  <c r="Z11" i="117" s="1"/>
  <c r="Z10" i="117" s="1"/>
  <c r="AA10" i="117" s="1"/>
  <c r="I190" i="35"/>
  <c r="Z14" i="114" l="1"/>
  <c r="Z11" i="114" s="1"/>
  <c r="Z10" i="114" s="1"/>
  <c r="AA10" i="114" s="1"/>
  <c r="I168" i="35"/>
  <c r="K168" i="35" s="1"/>
  <c r="I139" i="35"/>
  <c r="K139" i="35" s="1"/>
  <c r="I132" i="35"/>
  <c r="K132" i="35" s="1"/>
  <c r="I127" i="35"/>
  <c r="K127" i="35" s="1"/>
  <c r="I145" i="35" l="1"/>
  <c r="K145" i="35" s="1"/>
  <c r="P19" i="103" l="1"/>
  <c r="N19" i="103" s="1"/>
  <c r="P20" i="103"/>
  <c r="N20" i="103" s="1"/>
  <c r="P21" i="103"/>
  <c r="N21" i="103" s="1"/>
  <c r="P22" i="103"/>
  <c r="N22" i="103" s="1"/>
  <c r="P23" i="103"/>
  <c r="N23" i="103" s="1"/>
  <c r="P24" i="103"/>
  <c r="N24" i="103" s="1"/>
  <c r="P25" i="103"/>
  <c r="N25" i="103" s="1"/>
  <c r="P26" i="103"/>
  <c r="N26" i="103" s="1"/>
  <c r="P27" i="103"/>
  <c r="N27" i="103" s="1"/>
  <c r="P28" i="103"/>
  <c r="N28" i="103" s="1"/>
  <c r="J19" i="103"/>
  <c r="I19" i="103" s="1"/>
  <c r="J20" i="103"/>
  <c r="I20" i="103" s="1"/>
  <c r="J21" i="103"/>
  <c r="I21" i="103" s="1"/>
  <c r="J22" i="103"/>
  <c r="I22" i="103" s="1"/>
  <c r="J23" i="103"/>
  <c r="I23" i="103" s="1"/>
  <c r="J24" i="103"/>
  <c r="I24" i="103" s="1"/>
  <c r="J25" i="103"/>
  <c r="I25" i="103" s="1"/>
  <c r="J26" i="103"/>
  <c r="I26" i="103" s="1"/>
  <c r="J27" i="103"/>
  <c r="I27" i="103" s="1"/>
  <c r="J28" i="103"/>
  <c r="I28" i="103" s="1"/>
  <c r="I19" i="35" l="1"/>
  <c r="K19" i="35" s="1"/>
  <c r="I17" i="35"/>
  <c r="K17" i="35" s="1"/>
  <c r="D94" i="35" l="1"/>
  <c r="D92" i="35"/>
  <c r="D78" i="35"/>
  <c r="D77" i="35"/>
  <c r="P9" i="103" l="1"/>
  <c r="N9" i="103" s="1"/>
  <c r="J9" i="103"/>
  <c r="I9" i="103" s="1"/>
  <c r="P18" i="103"/>
  <c r="N18" i="103" s="1"/>
  <c r="P17" i="103"/>
  <c r="N17" i="103" s="1"/>
  <c r="P16" i="103"/>
  <c r="N16" i="103" s="1"/>
  <c r="P15" i="103"/>
  <c r="N15" i="103" s="1"/>
  <c r="P14" i="103"/>
  <c r="N14" i="103" s="1"/>
  <c r="P13" i="103"/>
  <c r="N13" i="103" s="1"/>
  <c r="P12" i="103"/>
  <c r="N12" i="103" s="1"/>
  <c r="P11" i="103"/>
  <c r="N11" i="103" s="1"/>
  <c r="P10" i="103"/>
  <c r="N10" i="103" s="1"/>
  <c r="J18" i="103"/>
  <c r="I18" i="103" s="1"/>
  <c r="J17" i="103"/>
  <c r="I17" i="103" s="1"/>
  <c r="J16" i="103"/>
  <c r="I16" i="103" s="1"/>
  <c r="J15" i="103"/>
  <c r="I15" i="103" s="1"/>
  <c r="J14" i="103"/>
  <c r="I14" i="103" s="1"/>
  <c r="J13" i="103"/>
  <c r="I13" i="103" s="1"/>
  <c r="J12" i="103"/>
  <c r="I12" i="103" s="1"/>
  <c r="J11" i="103"/>
  <c r="I11" i="103" s="1"/>
  <c r="J10" i="103"/>
  <c r="I10" i="103" s="1"/>
  <c r="C49" i="1"/>
  <c r="C18" i="1"/>
  <c r="C10" i="1"/>
  <c r="K8" i="44" l="1"/>
  <c r="H13" i="45"/>
  <c r="V20" i="45"/>
  <c r="U20" i="45"/>
  <c r="Y20" i="45"/>
  <c r="X20" i="45"/>
  <c r="W13" i="45"/>
  <c r="W20" i="45" s="1"/>
  <c r="C139" i="34" s="1"/>
  <c r="F49" i="23"/>
  <c r="F47" i="23"/>
  <c r="F51" i="23"/>
  <c r="F50" i="23"/>
  <c r="F48" i="23"/>
  <c r="G25" i="23"/>
  <c r="G24" i="23"/>
  <c r="G23" i="23"/>
  <c r="G22" i="23"/>
  <c r="G21" i="23"/>
  <c r="G10" i="23"/>
  <c r="G11" i="23"/>
  <c r="G12" i="23"/>
  <c r="G13" i="23"/>
  <c r="G9" i="23"/>
  <c r="K6" i="27"/>
  <c r="N6" i="27" s="1"/>
  <c r="K13" i="27"/>
  <c r="K8" i="27"/>
  <c r="K9" i="27"/>
  <c r="K10" i="27"/>
  <c r="K11" i="27"/>
  <c r="K12" i="27"/>
  <c r="K14" i="27"/>
  <c r="K15" i="27"/>
  <c r="C18" i="30"/>
  <c r="D138" i="34"/>
  <c r="D137" i="34"/>
  <c r="D136" i="34"/>
  <c r="E13" i="45"/>
  <c r="E20" i="45" s="1"/>
  <c r="B134" i="35" l="1"/>
  <c r="D135" i="34" l="1"/>
  <c r="C15" i="30"/>
  <c r="D15" i="30" s="1"/>
  <c r="C10" i="30" l="1"/>
  <c r="E20" i="34"/>
  <c r="F20" i="34"/>
  <c r="G20" i="34"/>
  <c r="H20" i="34"/>
  <c r="I20" i="34"/>
  <c r="J20" i="34"/>
  <c r="K20" i="34"/>
  <c r="L20" i="34"/>
  <c r="M20" i="34"/>
  <c r="N20" i="34"/>
  <c r="O20" i="34"/>
  <c r="P20" i="34"/>
  <c r="C9" i="33"/>
  <c r="E9" i="34" l="1"/>
  <c r="E13" i="34" s="1"/>
  <c r="C9" i="34"/>
  <c r="C13" i="34" s="1"/>
  <c r="D9" i="34"/>
  <c r="D13" i="34" s="1"/>
  <c r="C7" i="30"/>
  <c r="K190" i="35"/>
  <c r="C6" i="33"/>
  <c r="C25" i="33" s="1"/>
  <c r="I30" i="35" l="1"/>
  <c r="K30" i="35" s="1"/>
  <c r="I28" i="35"/>
  <c r="K28" i="35" s="1"/>
  <c r="I26" i="35"/>
  <c r="K26" i="35" s="1"/>
  <c r="I24" i="35"/>
  <c r="K24" i="35" s="1"/>
  <c r="I21" i="35"/>
  <c r="K21" i="35" s="1"/>
  <c r="I15" i="35"/>
  <c r="K15" i="35" s="1"/>
  <c r="I13" i="35"/>
  <c r="K13" i="35" s="1"/>
  <c r="I11" i="35"/>
  <c r="K11" i="35" s="1"/>
  <c r="D151" i="35" l="1"/>
  <c r="C5" i="33"/>
  <c r="C7" i="2" s="1"/>
  <c r="D48" i="35" s="1"/>
  <c r="N8" i="27"/>
  <c r="N10" i="27"/>
  <c r="N12" i="27"/>
  <c r="N14" i="27"/>
  <c r="I7" i="35"/>
  <c r="K7" i="35" s="1"/>
  <c r="I9" i="35"/>
  <c r="K9" i="35" s="1"/>
  <c r="O14" i="40"/>
  <c r="L16" i="55"/>
  <c r="M16" i="55"/>
  <c r="L17" i="55"/>
  <c r="M17" i="55"/>
  <c r="L18" i="55"/>
  <c r="M18" i="55"/>
  <c r="L19" i="55"/>
  <c r="M19" i="55"/>
  <c r="L21" i="55"/>
  <c r="M21" i="55"/>
  <c r="L22" i="55"/>
  <c r="M22" i="55"/>
  <c r="N22" i="55" s="1"/>
  <c r="L23" i="55"/>
  <c r="M23" i="55"/>
  <c r="L25" i="55"/>
  <c r="M25" i="55"/>
  <c r="L26" i="55"/>
  <c r="M26" i="55"/>
  <c r="L27" i="55"/>
  <c r="M27" i="55"/>
  <c r="P27" i="55" s="1"/>
  <c r="L28" i="55"/>
  <c r="M28" i="55"/>
  <c r="L29" i="55"/>
  <c r="N29" i="55" s="1"/>
  <c r="M29" i="55"/>
  <c r="L30" i="55"/>
  <c r="M30" i="55"/>
  <c r="L31" i="55"/>
  <c r="M31" i="55"/>
  <c r="L32" i="55"/>
  <c r="M32" i="55"/>
  <c r="N25" i="55"/>
  <c r="Z44" i="55"/>
  <c r="L44" i="36" s="1"/>
  <c r="Z45" i="55"/>
  <c r="L45" i="36" s="1"/>
  <c r="Z40" i="55"/>
  <c r="L40" i="36" s="1"/>
  <c r="L17" i="41"/>
  <c r="C8" i="30"/>
  <c r="D80" i="35"/>
  <c r="C11" i="30"/>
  <c r="C19" i="30"/>
  <c r="D19" i="30" s="1"/>
  <c r="L12" i="40"/>
  <c r="M12" i="40"/>
  <c r="L13" i="40"/>
  <c r="L9" i="40" s="1"/>
  <c r="M13" i="40"/>
  <c r="C12" i="30"/>
  <c r="D7" i="30"/>
  <c r="D12" i="30"/>
  <c r="D10" i="30"/>
  <c r="D57" i="35"/>
  <c r="D58" i="35"/>
  <c r="D59" i="35"/>
  <c r="D60" i="35"/>
  <c r="D61" i="35"/>
  <c r="D62" i="35"/>
  <c r="C99" i="34"/>
  <c r="D17" i="30"/>
  <c r="D90" i="35" s="1"/>
  <c r="D139" i="34"/>
  <c r="T13" i="45"/>
  <c r="T20" i="45" s="1"/>
  <c r="S13" i="45"/>
  <c r="S20" i="45" s="1"/>
  <c r="R13" i="45"/>
  <c r="R20" i="45" s="1"/>
  <c r="P13" i="45"/>
  <c r="O13" i="45"/>
  <c r="G13" i="45"/>
  <c r="G20" i="45" s="1"/>
  <c r="F13" i="45"/>
  <c r="D88" i="35"/>
  <c r="C9" i="30"/>
  <c r="D9" i="30" s="1"/>
  <c r="L10" i="44"/>
  <c r="L9" i="44"/>
  <c r="L8" i="44"/>
  <c r="L18" i="41"/>
  <c r="H20" i="45"/>
  <c r="F20" i="45"/>
  <c r="Z49" i="55"/>
  <c r="L49" i="36" s="1"/>
  <c r="AE15" i="38"/>
  <c r="AD15" i="38"/>
  <c r="AC15" i="38"/>
  <c r="AB15" i="38"/>
  <c r="AA15" i="38"/>
  <c r="Z15" i="38"/>
  <c r="Y15" i="38"/>
  <c r="X15" i="38"/>
  <c r="W15" i="38"/>
  <c r="V15" i="38"/>
  <c r="AE12" i="38"/>
  <c r="AD12" i="38"/>
  <c r="AC12" i="38"/>
  <c r="AB12" i="38"/>
  <c r="AA12" i="38"/>
  <c r="Z12" i="38"/>
  <c r="Y12" i="38"/>
  <c r="Y7" i="38" s="1"/>
  <c r="X12" i="38"/>
  <c r="W12" i="38"/>
  <c r="V12" i="38"/>
  <c r="AE9" i="38"/>
  <c r="AD9" i="38"/>
  <c r="AC9" i="38"/>
  <c r="AB9" i="38"/>
  <c r="AA9" i="38"/>
  <c r="AA7" i="38" s="1"/>
  <c r="Z9" i="38"/>
  <c r="Y9" i="38"/>
  <c r="X9" i="38"/>
  <c r="W9" i="38"/>
  <c r="V9" i="38"/>
  <c r="T15" i="38"/>
  <c r="T12" i="38"/>
  <c r="T9" i="38"/>
  <c r="S15" i="38"/>
  <c r="R15" i="38"/>
  <c r="Q15" i="38"/>
  <c r="P15" i="38"/>
  <c r="O15" i="38"/>
  <c r="N15" i="38"/>
  <c r="M15" i="38"/>
  <c r="L15" i="38"/>
  <c r="K15" i="38"/>
  <c r="S12" i="38"/>
  <c r="R12" i="38"/>
  <c r="Q12" i="38"/>
  <c r="P12" i="38"/>
  <c r="O12" i="38"/>
  <c r="N12" i="38"/>
  <c r="M12" i="38"/>
  <c r="L12" i="38"/>
  <c r="K12" i="38"/>
  <c r="S9" i="38"/>
  <c r="R9" i="38"/>
  <c r="Q9" i="38"/>
  <c r="P9" i="38"/>
  <c r="O9" i="38"/>
  <c r="N9" i="38"/>
  <c r="M9" i="38"/>
  <c r="L9" i="38"/>
  <c r="K9" i="38"/>
  <c r="I16" i="38"/>
  <c r="I15" i="38" s="1"/>
  <c r="I13" i="38"/>
  <c r="I12" i="38" s="1"/>
  <c r="I10" i="38"/>
  <c r="I9" i="38" s="1"/>
  <c r="H16" i="38"/>
  <c r="H15" i="38" s="1"/>
  <c r="H13" i="38"/>
  <c r="H12" i="38" s="1"/>
  <c r="H10" i="38"/>
  <c r="H9" i="38" s="1"/>
  <c r="G15" i="38"/>
  <c r="F15" i="38"/>
  <c r="E15" i="38"/>
  <c r="D15" i="38"/>
  <c r="G12" i="38"/>
  <c r="F12" i="38"/>
  <c r="E12" i="38"/>
  <c r="D12" i="38"/>
  <c r="G9" i="38"/>
  <c r="F9" i="38"/>
  <c r="E9" i="38"/>
  <c r="D9" i="38"/>
  <c r="U7" i="38"/>
  <c r="AN7" i="38"/>
  <c r="AM7" i="38"/>
  <c r="AL7" i="38"/>
  <c r="AK7" i="38"/>
  <c r="K7" i="44"/>
  <c r="J9" i="40"/>
  <c r="I9" i="40"/>
  <c r="H9" i="40"/>
  <c r="J59" i="40"/>
  <c r="I59" i="40"/>
  <c r="J57" i="40"/>
  <c r="I57" i="40"/>
  <c r="J56" i="40"/>
  <c r="I56" i="40"/>
  <c r="J55" i="40"/>
  <c r="I55" i="40"/>
  <c r="J54" i="40"/>
  <c r="I54" i="40"/>
  <c r="J53" i="40"/>
  <c r="I53" i="40"/>
  <c r="J52" i="40"/>
  <c r="I52" i="40"/>
  <c r="J51" i="40"/>
  <c r="I51" i="40"/>
  <c r="J50" i="40"/>
  <c r="I50" i="40"/>
  <c r="J49" i="40"/>
  <c r="I49" i="40"/>
  <c r="J48" i="40"/>
  <c r="I48" i="40"/>
  <c r="J47" i="40"/>
  <c r="I47" i="40"/>
  <c r="J46" i="40"/>
  <c r="I46" i="40"/>
  <c r="J45" i="40"/>
  <c r="I45" i="40"/>
  <c r="J44" i="40"/>
  <c r="I44" i="40"/>
  <c r="J43" i="40"/>
  <c r="I43" i="40"/>
  <c r="J42" i="40"/>
  <c r="I42" i="40"/>
  <c r="J41" i="40"/>
  <c r="I41" i="40"/>
  <c r="J40" i="40"/>
  <c r="I40" i="40"/>
  <c r="J39" i="40"/>
  <c r="I39" i="40"/>
  <c r="J38" i="40"/>
  <c r="I38" i="40"/>
  <c r="J37" i="40"/>
  <c r="I37" i="40"/>
  <c r="J36" i="40"/>
  <c r="I36" i="40"/>
  <c r="J35" i="40"/>
  <c r="I35" i="40"/>
  <c r="J34" i="40"/>
  <c r="I34" i="40"/>
  <c r="J33" i="40"/>
  <c r="I33" i="40"/>
  <c r="J32" i="40"/>
  <c r="I32" i="40"/>
  <c r="J31" i="40"/>
  <c r="I31" i="40"/>
  <c r="J30" i="40"/>
  <c r="I30" i="40"/>
  <c r="J29" i="40"/>
  <c r="I29" i="40"/>
  <c r="J28" i="40"/>
  <c r="I28" i="40"/>
  <c r="J27" i="40"/>
  <c r="I27" i="40"/>
  <c r="J26" i="40"/>
  <c r="I26" i="40"/>
  <c r="J25" i="40"/>
  <c r="I25" i="40"/>
  <c r="K9" i="41"/>
  <c r="J9" i="41"/>
  <c r="I9" i="41"/>
  <c r="H9" i="41"/>
  <c r="G9" i="41"/>
  <c r="F7" i="44"/>
  <c r="E7" i="44"/>
  <c r="D7" i="44"/>
  <c r="D141" i="34" s="1"/>
  <c r="J24" i="55"/>
  <c r="J24" i="36" s="1"/>
  <c r="J20" i="55"/>
  <c r="J20" i="36" s="1"/>
  <c r="J15" i="55"/>
  <c r="J15" i="36" s="1"/>
  <c r="I24" i="55"/>
  <c r="I24" i="36" s="1"/>
  <c r="I20" i="55"/>
  <c r="I20" i="36" s="1"/>
  <c r="I15" i="55"/>
  <c r="H14" i="55"/>
  <c r="H14" i="36" s="1"/>
  <c r="G14" i="55"/>
  <c r="G14" i="36" s="1"/>
  <c r="D36" i="35"/>
  <c r="C46" i="1"/>
  <c r="D41" i="35" s="1"/>
  <c r="C37" i="1"/>
  <c r="C34" i="1" s="1"/>
  <c r="D39" i="35" s="1"/>
  <c r="W7" i="38" l="1"/>
  <c r="AE7" i="38"/>
  <c r="AC7" i="38"/>
  <c r="G7" i="38"/>
  <c r="P17" i="55"/>
  <c r="Z7" i="38"/>
  <c r="J14" i="55"/>
  <c r="J14" i="36" s="1"/>
  <c r="N7" i="38"/>
  <c r="R7" i="38"/>
  <c r="T7" i="38"/>
  <c r="O23" i="55"/>
  <c r="I14" i="55"/>
  <c r="I14" i="36" s="1"/>
  <c r="I15" i="36"/>
  <c r="N31" i="55"/>
  <c r="P19" i="55"/>
  <c r="O17" i="55"/>
  <c r="O27" i="55"/>
  <c r="P31" i="55"/>
  <c r="K7" i="38"/>
  <c r="O7" i="38"/>
  <c r="S7" i="38"/>
  <c r="V7" i="38"/>
  <c r="AD7" i="38"/>
  <c r="O32" i="55"/>
  <c r="P30" i="55"/>
  <c r="N17" i="55"/>
  <c r="AO7" i="38"/>
  <c r="L48" i="36" s="1"/>
  <c r="X7" i="38"/>
  <c r="AB7" i="38"/>
  <c r="M9" i="40"/>
  <c r="L9" i="41"/>
  <c r="M9" i="41" s="1"/>
  <c r="P32" i="55"/>
  <c r="P26" i="55"/>
  <c r="P23" i="55"/>
  <c r="O22" i="55"/>
  <c r="N27" i="55"/>
  <c r="N32" i="55"/>
  <c r="O28" i="55"/>
  <c r="P28" i="55"/>
  <c r="O21" i="55"/>
  <c r="Q20" i="55" s="1"/>
  <c r="N21" i="55"/>
  <c r="E7" i="38"/>
  <c r="H7" i="38"/>
  <c r="I7" i="38"/>
  <c r="M7" i="38"/>
  <c r="Q7" i="38"/>
  <c r="N28" i="55"/>
  <c r="O26" i="55"/>
  <c r="O16" i="55"/>
  <c r="P16" i="55"/>
  <c r="O31" i="55"/>
  <c r="P29" i="55"/>
  <c r="P18" i="55"/>
  <c r="O18" i="55"/>
  <c r="N16" i="55"/>
  <c r="D7" i="38"/>
  <c r="Z38" i="55"/>
  <c r="N19" i="55"/>
  <c r="F7" i="38"/>
  <c r="O30" i="55"/>
  <c r="P25" i="55"/>
  <c r="N23" i="55"/>
  <c r="P21" i="55"/>
  <c r="C102" i="34"/>
  <c r="L17" i="39"/>
  <c r="L7" i="38"/>
  <c r="P7" i="38"/>
  <c r="O29" i="55"/>
  <c r="O25" i="55"/>
  <c r="P22" i="55"/>
  <c r="N18" i="55"/>
  <c r="N30" i="55"/>
  <c r="N26" i="55"/>
  <c r="O19" i="55"/>
  <c r="L7" i="44"/>
  <c r="C141" i="34"/>
  <c r="D82" i="35"/>
  <c r="D11" i="30"/>
  <c r="D84" i="35"/>
  <c r="D8" i="30"/>
  <c r="D18" i="30"/>
  <c r="C5" i="22"/>
  <c r="D153" i="35" s="1"/>
  <c r="D155" i="35" s="1"/>
  <c r="C7" i="1"/>
  <c r="N9" i="27"/>
  <c r="N11" i="27"/>
  <c r="N13" i="27"/>
  <c r="N15" i="27"/>
  <c r="N7" i="27"/>
  <c r="D47" i="35"/>
  <c r="R15" i="55" l="1"/>
  <c r="Z37" i="55"/>
  <c r="L37" i="36" s="1"/>
  <c r="L38" i="36"/>
  <c r="Q15" i="55"/>
  <c r="U15" i="55" s="1"/>
  <c r="R20" i="55"/>
  <c r="U20" i="55" s="1"/>
  <c r="Q24" i="55"/>
  <c r="D6" i="30"/>
  <c r="R24" i="55"/>
  <c r="I160" i="35"/>
  <c r="K160" i="35" s="1"/>
  <c r="I155" i="35"/>
  <c r="T24" i="55"/>
  <c r="L12" i="39"/>
  <c r="L11" i="39" s="1"/>
  <c r="T15" i="55"/>
  <c r="C6" i="1"/>
  <c r="C5" i="1" s="1"/>
  <c r="D38" i="35"/>
  <c r="D178" i="35" s="1"/>
  <c r="D20" i="30"/>
  <c r="D16" i="30" s="1"/>
  <c r="L7" i="27" l="1"/>
  <c r="S20" i="55"/>
  <c r="S24" i="55"/>
  <c r="T20" i="55"/>
  <c r="V14" i="55" s="1"/>
  <c r="S15" i="55"/>
  <c r="U24" i="55"/>
  <c r="U14" i="55" s="1"/>
  <c r="M11" i="39"/>
  <c r="C97" i="34"/>
  <c r="L12" i="27"/>
  <c r="L6" i="27"/>
  <c r="L13" i="27"/>
  <c r="L14" i="27"/>
  <c r="L15" i="27"/>
  <c r="L9" i="27"/>
  <c r="L11" i="27"/>
  <c r="L10" i="27"/>
  <c r="L8" i="27"/>
  <c r="D40" i="35"/>
  <c r="K9" i="40"/>
  <c r="I13" i="27"/>
  <c r="I8" i="27"/>
  <c r="I12" i="27"/>
  <c r="I11" i="27"/>
  <c r="I7" i="27"/>
  <c r="I10" i="27"/>
  <c r="I9" i="27"/>
  <c r="I14" i="27"/>
  <c r="I15" i="27"/>
  <c r="I6" i="27"/>
  <c r="T14" i="55" l="1"/>
  <c r="W14" i="55"/>
  <c r="D43" i="35"/>
  <c r="D105" i="35" s="1"/>
  <c r="O10" i="40"/>
  <c r="O13" i="40"/>
  <c r="O12" i="40"/>
  <c r="O9" i="40" l="1"/>
  <c r="P9" i="40" s="1"/>
  <c r="X14" i="55"/>
  <c r="Y14" i="55" s="1"/>
  <c r="K14" i="36" s="1"/>
  <c r="Z14" i="55" l="1"/>
  <c r="C101" i="34"/>
  <c r="Z11" i="55" l="1"/>
  <c r="Z10" i="55" s="1"/>
  <c r="AA10" i="55" s="1"/>
  <c r="L14" i="36"/>
  <c r="L11" i="36" s="1"/>
  <c r="L10" i="36" s="1"/>
  <c r="C98" i="34" s="1"/>
  <c r="C96" i="34" s="1"/>
  <c r="C95" i="34" s="1"/>
  <c r="M10" i="36" l="1"/>
  <c r="D14" i="30"/>
  <c r="D13" i="30" s="1"/>
  <c r="D5" i="30" s="1"/>
  <c r="C8" i="2" s="1"/>
  <c r="D86" i="35"/>
  <c r="B72" i="35" s="1"/>
  <c r="I72" i="35" s="1"/>
  <c r="D49" i="35" l="1"/>
  <c r="D50" i="35" s="1"/>
  <c r="C5" i="2"/>
  <c r="C19" i="2" s="1"/>
  <c r="D173" i="35" l="1"/>
  <c r="D176" i="35" s="1"/>
  <c r="D180" i="35" s="1"/>
  <c r="C31" i="2"/>
  <c r="D63" i="35"/>
  <c r="C35" i="2"/>
  <c r="C33" i="2"/>
  <c r="C34" i="2"/>
  <c r="D54" i="35" s="1"/>
  <c r="C30" i="2"/>
  <c r="D52" i="35" s="1"/>
  <c r="C32" i="2"/>
  <c r="D53" i="35" s="1"/>
  <c r="D65" i="35" l="1"/>
  <c r="D106" i="35"/>
  <c r="B102" i="35" s="1"/>
  <c r="I108" i="35" s="1"/>
  <c r="D66" i="35"/>
  <c r="D67" i="35"/>
  <c r="I185" i="35"/>
  <c r="B119" i="35" l="1"/>
  <c r="I122" i="35" s="1"/>
  <c r="K5" i="3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aandreou</author>
    <author>Nicolas Kakouros</author>
    <author>eleni.constantinou</author>
    <author>Anna Andreou</author>
    <author>KPMG</author>
  </authors>
  <commentList>
    <comment ref="C9" authorId="0" shapeId="0" xr:uid="{00000000-0006-0000-0000-000001000000}">
      <text>
        <r>
          <rPr>
            <b/>
            <sz val="9"/>
            <color indexed="81"/>
            <rFont val="Tahoma"/>
            <family val="2"/>
            <charset val="161"/>
          </rPr>
          <t>Identification code used for transaction reporting</t>
        </r>
      </text>
    </comment>
    <comment ref="C21" authorId="1" shapeId="0" xr:uid="{00000000-0006-0000-0000-000002000000}">
      <text>
        <r>
          <rPr>
            <b/>
            <sz val="9"/>
            <color indexed="81"/>
            <rFont val="Tahoma"/>
            <family val="2"/>
            <charset val="161"/>
          </rPr>
          <t>If the reporting currency is the Euro, please insert "1"</t>
        </r>
        <r>
          <rPr>
            <sz val="9"/>
            <color indexed="81"/>
            <rFont val="Tahoma"/>
            <family val="2"/>
            <charset val="161"/>
          </rPr>
          <t xml:space="preserve">
</t>
        </r>
      </text>
    </comment>
    <comment ref="C22" authorId="2" shapeId="0" xr:uid="{00000000-0006-0000-0000-000003000000}">
      <text>
        <r>
          <rPr>
            <b/>
            <sz val="9"/>
            <color indexed="81"/>
            <rFont val="Tahoma"/>
            <family val="2"/>
            <charset val="161"/>
          </rPr>
          <t xml:space="preserve">Contact person 1
should be an employee of CIF and different than contact person 2.
</t>
        </r>
        <r>
          <rPr>
            <sz val="9"/>
            <color indexed="81"/>
            <rFont val="Tahoma"/>
            <family val="2"/>
            <charset val="161"/>
          </rPr>
          <t xml:space="preserve">
</t>
        </r>
      </text>
    </comment>
    <comment ref="C30" authorId="3" shapeId="0" xr:uid="{00000000-0006-0000-0000-000004000000}">
      <text>
        <r>
          <rPr>
            <b/>
            <sz val="9"/>
            <color indexed="81"/>
            <rFont val="Tahoma"/>
            <family val="2"/>
            <charset val="161"/>
          </rPr>
          <t>Insert the initial capital requirement of the CIF (in EURO thousands) according to Article 9 of Directive (EU) 2019/2034</t>
        </r>
      </text>
    </comment>
    <comment ref="B96" authorId="4" shapeId="0" xr:uid="{00000000-0006-0000-0000-000005000000}">
      <text>
        <r>
          <rPr>
            <sz val="9"/>
            <color indexed="81"/>
            <rFont val="Tahoma"/>
            <family val="2"/>
            <charset val="161"/>
          </rPr>
          <t>In accordance with Article 12(4) of the IFR, where an investment firm which has not met all of the conditions set out in paragraph 1 subsequently meets them, it shall be considered to be a small and non‐interconnected investment firm only after a period of six months from the date on which those conditions are met, provided that no breach of a threshold has occurred during that period and the investment firm has notified the competent authority accordingly without delay.</t>
        </r>
      </text>
    </comment>
    <comment ref="B97" authorId="4" shapeId="0" xr:uid="{00000000-0006-0000-0000-000006000000}">
      <text>
        <r>
          <rPr>
            <sz val="9"/>
            <color indexed="81"/>
            <rFont val="Tahoma"/>
            <family val="2"/>
            <charset val="161"/>
          </rPr>
          <t>Correct format:
DD/MM/YYYY</t>
        </r>
      </text>
    </comment>
    <comment ref="D105" authorId="0" shapeId="0" xr:uid="{00000000-0006-0000-0000-000007000000}">
      <text>
        <r>
          <rPr>
            <b/>
            <sz val="9"/>
            <color indexed="81"/>
            <rFont val="Verdana"/>
            <family val="2"/>
            <charset val="161"/>
          </rPr>
          <t xml:space="preserve">Data Input: </t>
        </r>
        <r>
          <rPr>
            <sz val="9"/>
            <color indexed="81"/>
            <rFont val="Verdana"/>
            <family val="2"/>
            <charset val="161"/>
          </rPr>
          <t xml:space="preserve">Amount to be entered only in EUR. To translate own funds into EUR use the exchange rate from the www.ecb.int/stats/exchange/eurofxref/html/index.en.html#downloadslink 'All bilateral exchange rates times series' with the frequency daily 'Daily'. </t>
        </r>
      </text>
    </comment>
    <comment ref="D196" authorId="2" shapeId="0" xr:uid="{00000000-0006-0000-0000-000008000000}">
      <text>
        <r>
          <rPr>
            <b/>
            <sz val="9"/>
            <color indexed="81"/>
            <rFont val="Tahoma"/>
            <family val="2"/>
            <charset val="161"/>
          </rPr>
          <t xml:space="preserve">Correct format:
DD/MM/YYYY
</t>
        </r>
        <r>
          <rPr>
            <sz val="9"/>
            <color indexed="81"/>
            <rFont val="Tahoma"/>
            <family val="2"/>
            <charset val="161"/>
          </rPr>
          <t xml:space="preserve">
</t>
        </r>
      </text>
    </comment>
    <comment ref="D197" authorId="2" shapeId="0" xr:uid="{00000000-0006-0000-0000-000009000000}">
      <text>
        <r>
          <rPr>
            <b/>
            <sz val="9"/>
            <color indexed="81"/>
            <rFont val="Tahoma"/>
            <family val="2"/>
            <charset val="161"/>
          </rPr>
          <t xml:space="preserve">Correct format:
DD/MM/YYYY
</t>
        </r>
        <r>
          <rPr>
            <sz val="9"/>
            <color indexed="81"/>
            <rFont val="Tahoma"/>
            <family val="2"/>
            <charset val="161"/>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KPMG</author>
  </authors>
  <commentList>
    <comment ref="C3" authorId="0" shapeId="0" xr:uid="{00000000-0006-0000-0600-000001000000}">
      <text>
        <r>
          <rPr>
            <sz val="9"/>
            <color indexed="81"/>
            <rFont val="Tahoma"/>
            <family val="2"/>
            <charset val="161"/>
          </rPr>
          <t xml:space="preserve">See Notes below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Savva, Savvas</author>
    <author>KPMG</author>
  </authors>
  <commentList>
    <comment ref="E6" authorId="0" shapeId="0" xr:uid="{00000000-0006-0000-0800-000001000000}">
      <text>
        <r>
          <rPr>
            <sz val="9"/>
            <color indexed="81"/>
            <rFont val="Tahoma"/>
            <family val="2"/>
            <charset val="161"/>
          </rPr>
          <t>CIFs shall report "1" for the reporting of exposures to individual counterparties or "2" for the reporting of exposures to groups of connected clients.</t>
        </r>
      </text>
    </comment>
    <comment ref="P6" authorId="1" shapeId="0" xr:uid="{00000000-0006-0000-0800-000002000000}">
      <text>
        <r>
          <rPr>
            <sz val="9"/>
            <color indexed="81"/>
            <rFont val="Tahoma"/>
            <family val="2"/>
            <charset val="161"/>
          </rPr>
          <t xml:space="preserve">Enter text only in this cell. In case there is no excess over the LE limit, this cell must be completed with the indication ‘N/A’. </t>
        </r>
      </text>
    </comment>
    <comment ref="Q6" authorId="1" shapeId="0" xr:uid="{00000000-0006-0000-0800-000003000000}">
      <text>
        <r>
          <rPr>
            <sz val="9"/>
            <color indexed="81"/>
            <rFont val="Tahoma"/>
            <family val="2"/>
            <charset val="161"/>
          </rPr>
          <t xml:space="preserve">Enter text only in this cell. In case there is no excess over the LE limit, this cell must be completed with the indication ‘N/A’. </t>
        </r>
      </text>
    </comment>
    <comment ref="R6" authorId="1" shapeId="0" xr:uid="{00000000-0006-0000-0800-000004000000}">
      <text>
        <r>
          <rPr>
            <sz val="9"/>
            <color indexed="81"/>
            <rFont val="Tahoma"/>
            <family val="2"/>
            <charset val="161"/>
          </rPr>
          <t xml:space="preserve">Correct format: DD/MM/YYYY
In case there is no excess over the LE limit, this cell must be completed with the indication ‘N/A’. </t>
        </r>
      </text>
    </comment>
    <comment ref="U6" authorId="1" shapeId="0" xr:uid="{00000000-0006-0000-0800-000005000000}">
      <text>
        <r>
          <rPr>
            <sz val="9"/>
            <color indexed="81"/>
            <rFont val="Tahoma"/>
            <family val="2"/>
            <charset val="161"/>
          </rPr>
          <t xml:space="preserve">Enter text only in this cell. In case there is no excess over the LE limit, this cell must be completed with the indication ‘N/A’. </t>
        </r>
      </text>
    </comment>
    <comment ref="V6" authorId="1" shapeId="0" xr:uid="{00000000-0006-0000-0800-000006000000}">
      <text>
        <r>
          <rPr>
            <sz val="9"/>
            <color indexed="81"/>
            <rFont val="Tahoma"/>
            <family val="2"/>
            <charset val="161"/>
          </rPr>
          <t xml:space="preserve">Enter text only in this cell. In case there is no excess over the LE limit, this cell must be completed with the indication ‘N/A’. </t>
        </r>
      </text>
    </comment>
    <comment ref="W6" authorId="1" shapeId="0" xr:uid="{00000000-0006-0000-0800-000007000000}">
      <text>
        <r>
          <rPr>
            <sz val="9"/>
            <color indexed="81"/>
            <rFont val="Tahoma"/>
            <family val="2"/>
            <charset val="161"/>
          </rPr>
          <t xml:space="preserve">Correct format: DD/MM/YYYY
In case there is no excess over the LE limit, this cell must be completed with the indication ‘N/A’. </t>
        </r>
      </text>
    </comment>
    <comment ref="AA6" authorId="1" shapeId="0" xr:uid="{00000000-0006-0000-0800-000008000000}">
      <text>
        <r>
          <rPr>
            <sz val="9"/>
            <color indexed="81"/>
            <rFont val="Tahoma"/>
            <family val="2"/>
            <charset val="161"/>
          </rPr>
          <t xml:space="preserve">Enter text only in this cell. In case there is no excess over the LE limit, this cell must be completed with the indication ‘N/A’. </t>
        </r>
      </text>
    </comment>
    <comment ref="AB6" authorId="1" shapeId="0" xr:uid="{00000000-0006-0000-0800-000009000000}">
      <text>
        <r>
          <rPr>
            <sz val="9"/>
            <color indexed="81"/>
            <rFont val="Tahoma"/>
            <family val="2"/>
            <charset val="161"/>
          </rPr>
          <t xml:space="preserve">Enter text only in this cell. In case there is no excess over the LE limit, this cell must be completed with the indication ‘N/A’. </t>
        </r>
      </text>
    </comment>
    <comment ref="AC6" authorId="1" shapeId="0" xr:uid="{00000000-0006-0000-0800-00000A000000}">
      <text>
        <r>
          <rPr>
            <sz val="9"/>
            <color indexed="81"/>
            <rFont val="Tahoma"/>
            <family val="2"/>
            <charset val="161"/>
          </rPr>
          <t xml:space="preserve">Correct format: DD/MM/YYYY
In case there is no excess over the LE limit, this cell must be completed with the indication ‘N/A’. </t>
        </r>
      </text>
    </comment>
    <comment ref="E7" authorId="0" shapeId="0" xr:uid="{00000000-0006-0000-0800-00000B000000}">
      <text>
        <r>
          <rPr>
            <sz val="9"/>
            <color indexed="81"/>
            <rFont val="Tahoma"/>
            <family val="2"/>
            <charset val="161"/>
          </rPr>
          <t>CIFs shall report "1" for the reporting of exposures to individual counterparties or "2" for the reporting of exposures to groups of connected clients.</t>
        </r>
      </text>
    </comment>
    <comment ref="P7" authorId="1" shapeId="0" xr:uid="{00000000-0006-0000-0800-00000C000000}">
      <text>
        <r>
          <rPr>
            <sz val="9"/>
            <color indexed="81"/>
            <rFont val="Tahoma"/>
            <family val="2"/>
            <charset val="161"/>
          </rPr>
          <t xml:space="preserve">Enter text only in this cell. In case there is no excess over the LE limit, this cell must be completed with the indication ‘N/A’. </t>
        </r>
      </text>
    </comment>
    <comment ref="Q7" authorId="1" shapeId="0" xr:uid="{00000000-0006-0000-0800-00000D000000}">
      <text>
        <r>
          <rPr>
            <sz val="9"/>
            <color indexed="81"/>
            <rFont val="Tahoma"/>
            <family val="2"/>
            <charset val="161"/>
          </rPr>
          <t xml:space="preserve">Enter text only in this cell. In case there is no excess over the LE limit, this cell must be completed with the indication ‘N/A’. </t>
        </r>
      </text>
    </comment>
    <comment ref="R7" authorId="1" shapeId="0" xr:uid="{00000000-0006-0000-0800-00000E000000}">
      <text>
        <r>
          <rPr>
            <sz val="9"/>
            <color indexed="81"/>
            <rFont val="Tahoma"/>
            <family val="2"/>
            <charset val="161"/>
          </rPr>
          <t xml:space="preserve">Correct format: DD/MM/YYYY
In case there is no excess over the LE limit, this cell must be completed with the indication ‘N/A’. </t>
        </r>
      </text>
    </comment>
    <comment ref="U7" authorId="1" shapeId="0" xr:uid="{00000000-0006-0000-0800-00000F000000}">
      <text>
        <r>
          <rPr>
            <sz val="9"/>
            <color indexed="81"/>
            <rFont val="Tahoma"/>
            <family val="2"/>
            <charset val="161"/>
          </rPr>
          <t xml:space="preserve">Enter text only in this cell. In case there is no excess over the LE limit, this cell must be completed with the indication ‘N/A’. </t>
        </r>
      </text>
    </comment>
    <comment ref="V7" authorId="1" shapeId="0" xr:uid="{00000000-0006-0000-0800-000010000000}">
      <text>
        <r>
          <rPr>
            <sz val="9"/>
            <color indexed="81"/>
            <rFont val="Tahoma"/>
            <family val="2"/>
            <charset val="161"/>
          </rPr>
          <t xml:space="preserve">Enter text only in this cell. In case there is no excess over the LE limit, this cell must be completed with the indication ‘N/A’. </t>
        </r>
      </text>
    </comment>
    <comment ref="W7" authorId="1" shapeId="0" xr:uid="{00000000-0006-0000-0800-000011000000}">
      <text>
        <r>
          <rPr>
            <sz val="9"/>
            <color indexed="81"/>
            <rFont val="Tahoma"/>
            <family val="2"/>
            <charset val="161"/>
          </rPr>
          <t xml:space="preserve">Correct format: DD/MM/YYYY
In case there is no excess over the LE limit, this cell must be completed with the indication ‘N/A’. </t>
        </r>
      </text>
    </comment>
    <comment ref="E8" authorId="0" shapeId="0" xr:uid="{00000000-0006-0000-0800-000012000000}">
      <text>
        <r>
          <rPr>
            <sz val="9"/>
            <color indexed="81"/>
            <rFont val="Tahoma"/>
            <family val="2"/>
            <charset val="161"/>
          </rPr>
          <t>CIFs shall report "1" for the reporting of exposures to individual counterparties or "2" for the reporting of exposures to groups of connected clients.</t>
        </r>
      </text>
    </comment>
    <comment ref="P8" authorId="1" shapeId="0" xr:uid="{00000000-0006-0000-0800-000013000000}">
      <text>
        <r>
          <rPr>
            <sz val="9"/>
            <color indexed="81"/>
            <rFont val="Tahoma"/>
            <family val="2"/>
            <charset val="161"/>
          </rPr>
          <t xml:space="preserve">Enter text only in this cell. In case there is no excess over the LE limit, this cell must be completed with the indication ‘N/A’. </t>
        </r>
      </text>
    </comment>
    <comment ref="Q8" authorId="1" shapeId="0" xr:uid="{00000000-0006-0000-0800-000014000000}">
      <text>
        <r>
          <rPr>
            <sz val="9"/>
            <color indexed="81"/>
            <rFont val="Tahoma"/>
            <family val="2"/>
            <charset val="161"/>
          </rPr>
          <t xml:space="preserve">Enter text only in this cell. In case there is no excess over the LE limit, this cell must be completed with the indication ‘N/A’. </t>
        </r>
      </text>
    </comment>
    <comment ref="R8" authorId="1" shapeId="0" xr:uid="{00000000-0006-0000-0800-000015000000}">
      <text>
        <r>
          <rPr>
            <sz val="9"/>
            <color indexed="81"/>
            <rFont val="Tahoma"/>
            <family val="2"/>
            <charset val="161"/>
          </rPr>
          <t xml:space="preserve">Correct format: DD/MM/YYYY
In case there is no excess over the LE limit, this cell must be completed with the indication ‘N/A’. </t>
        </r>
      </text>
    </comment>
    <comment ref="U8" authorId="1" shapeId="0" xr:uid="{00000000-0006-0000-0800-000016000000}">
      <text>
        <r>
          <rPr>
            <sz val="9"/>
            <color indexed="81"/>
            <rFont val="Tahoma"/>
            <family val="2"/>
            <charset val="161"/>
          </rPr>
          <t xml:space="preserve">Enter text only in this cell. In case there is no excess over the LE limit, this cell must be completed with the indication ‘N/A’. </t>
        </r>
      </text>
    </comment>
    <comment ref="V8" authorId="1" shapeId="0" xr:uid="{00000000-0006-0000-0800-000017000000}">
      <text>
        <r>
          <rPr>
            <sz val="9"/>
            <color indexed="81"/>
            <rFont val="Tahoma"/>
            <family val="2"/>
            <charset val="161"/>
          </rPr>
          <t xml:space="preserve">Enter text only in this cell. In case there is no excess over the LE limit, this cell must be completed with the indication ‘N/A’. </t>
        </r>
      </text>
    </comment>
    <comment ref="W8" authorId="1" shapeId="0" xr:uid="{00000000-0006-0000-0800-000018000000}">
      <text>
        <r>
          <rPr>
            <sz val="9"/>
            <color indexed="81"/>
            <rFont val="Tahoma"/>
            <family val="2"/>
            <charset val="161"/>
          </rPr>
          <t xml:space="preserve">Correct format: DD/MM/YYYY
In case there is no excess over the LE limit, this cell must be completed with the indication ‘N/A’. </t>
        </r>
      </text>
    </comment>
    <comment ref="E9" authorId="0" shapeId="0" xr:uid="{00000000-0006-0000-0800-000019000000}">
      <text>
        <r>
          <rPr>
            <sz val="9"/>
            <color indexed="81"/>
            <rFont val="Tahoma"/>
            <family val="2"/>
            <charset val="161"/>
          </rPr>
          <t>CIFs shall report "1" for the reporting of exposures to individual counterparties or "2" for the reporting of exposures to groups of connected clients.</t>
        </r>
      </text>
    </comment>
    <comment ref="P9" authorId="1" shapeId="0" xr:uid="{00000000-0006-0000-0800-00001A000000}">
      <text>
        <r>
          <rPr>
            <sz val="9"/>
            <color indexed="81"/>
            <rFont val="Tahoma"/>
            <family val="2"/>
            <charset val="161"/>
          </rPr>
          <t xml:space="preserve">Enter text only in this cell. In case there is no excess over the LE limit, this cell must be completed with the indication ‘N/A’. </t>
        </r>
      </text>
    </comment>
    <comment ref="Q9" authorId="1" shapeId="0" xr:uid="{00000000-0006-0000-0800-00001B000000}">
      <text>
        <r>
          <rPr>
            <sz val="9"/>
            <color indexed="81"/>
            <rFont val="Tahoma"/>
            <family val="2"/>
            <charset val="161"/>
          </rPr>
          <t xml:space="preserve">Enter text only in this cell. In case there is no excess over the LE limit, this cell must be completed with the indication ‘N/A’. </t>
        </r>
      </text>
    </comment>
    <comment ref="R9" authorId="1" shapeId="0" xr:uid="{00000000-0006-0000-0800-00001C000000}">
      <text>
        <r>
          <rPr>
            <sz val="9"/>
            <color indexed="81"/>
            <rFont val="Tahoma"/>
            <family val="2"/>
            <charset val="161"/>
          </rPr>
          <t xml:space="preserve">Correct format: DD/MM/YYYY
In case there is no excess over the LE limit, this cell must be completed with the indication ‘N/A’. </t>
        </r>
      </text>
    </comment>
    <comment ref="U9" authorId="1" shapeId="0" xr:uid="{00000000-0006-0000-0800-00001D000000}">
      <text>
        <r>
          <rPr>
            <sz val="9"/>
            <color indexed="81"/>
            <rFont val="Tahoma"/>
            <family val="2"/>
            <charset val="161"/>
          </rPr>
          <t xml:space="preserve">Enter text only in this cell. In case there is no excess over the LE limit, this cell must be completed with the indication ‘N/A’. </t>
        </r>
      </text>
    </comment>
    <comment ref="V9" authorId="1" shapeId="0" xr:uid="{00000000-0006-0000-0800-00001E000000}">
      <text>
        <r>
          <rPr>
            <sz val="9"/>
            <color indexed="81"/>
            <rFont val="Tahoma"/>
            <family val="2"/>
            <charset val="161"/>
          </rPr>
          <t xml:space="preserve">Enter text only in this cell. In case there is no excess over the LE limit, this cell must be completed with the indication ‘N/A’. </t>
        </r>
      </text>
    </comment>
    <comment ref="W9" authorId="1" shapeId="0" xr:uid="{00000000-0006-0000-0800-00001F000000}">
      <text>
        <r>
          <rPr>
            <sz val="9"/>
            <color indexed="81"/>
            <rFont val="Tahoma"/>
            <family val="2"/>
            <charset val="161"/>
          </rPr>
          <t xml:space="preserve">Correct format: DD/MM/YYYY
In case there is no excess over the LE limit, this cell must be completed with the indication ‘N/A’. </t>
        </r>
      </text>
    </comment>
    <comment ref="E10" authorId="0" shapeId="0" xr:uid="{00000000-0006-0000-0800-000020000000}">
      <text>
        <r>
          <rPr>
            <sz val="9"/>
            <color indexed="81"/>
            <rFont val="Tahoma"/>
            <family val="2"/>
            <charset val="161"/>
          </rPr>
          <t>CIFs shall report "1" for the reporting of exposures to individual counterparties or "2" for the reporting of exposures to groups of connected clients.</t>
        </r>
      </text>
    </comment>
    <comment ref="P10" authorId="1" shapeId="0" xr:uid="{00000000-0006-0000-0800-000021000000}">
      <text>
        <r>
          <rPr>
            <sz val="9"/>
            <color indexed="81"/>
            <rFont val="Tahoma"/>
            <family val="2"/>
            <charset val="161"/>
          </rPr>
          <t xml:space="preserve">Enter text only in this cell. In case there is no excess over the LE limit, this cell must be completed with the indication ‘N/A’. </t>
        </r>
      </text>
    </comment>
    <comment ref="Q10" authorId="1" shapeId="0" xr:uid="{00000000-0006-0000-0800-000022000000}">
      <text>
        <r>
          <rPr>
            <sz val="9"/>
            <color indexed="81"/>
            <rFont val="Tahoma"/>
            <family val="2"/>
            <charset val="161"/>
          </rPr>
          <t xml:space="preserve">Enter text only in this cell. In case there is no excess over the LE limit, this cell must be completed with the indication ‘N/A’. </t>
        </r>
      </text>
    </comment>
    <comment ref="R10" authorId="1" shapeId="0" xr:uid="{00000000-0006-0000-0800-000023000000}">
      <text>
        <r>
          <rPr>
            <sz val="9"/>
            <color indexed="81"/>
            <rFont val="Tahoma"/>
            <family val="2"/>
            <charset val="161"/>
          </rPr>
          <t xml:space="preserve">Correct format: DD/MM/YYYY
In case there is no excess over the LE limit, this cell must be completed with the indication ‘N/A’. </t>
        </r>
      </text>
    </comment>
    <comment ref="U10" authorId="1" shapeId="0" xr:uid="{00000000-0006-0000-0800-000024000000}">
      <text>
        <r>
          <rPr>
            <sz val="9"/>
            <color indexed="81"/>
            <rFont val="Tahoma"/>
            <family val="2"/>
            <charset val="161"/>
          </rPr>
          <t xml:space="preserve">Enter text only in this cell. In case there is no excess over the LE limit, this cell must be completed with the indication ‘N/A’. </t>
        </r>
      </text>
    </comment>
    <comment ref="V10" authorId="1" shapeId="0" xr:uid="{00000000-0006-0000-0800-000025000000}">
      <text>
        <r>
          <rPr>
            <sz val="9"/>
            <color indexed="81"/>
            <rFont val="Tahoma"/>
            <family val="2"/>
            <charset val="161"/>
          </rPr>
          <t xml:space="preserve">Enter text only in this cell. In case there is no excess over the LE limit, this cell must be completed with the indication ‘N/A’. </t>
        </r>
      </text>
    </comment>
    <comment ref="W10" authorId="1" shapeId="0" xr:uid="{00000000-0006-0000-0800-000026000000}">
      <text>
        <r>
          <rPr>
            <sz val="9"/>
            <color indexed="81"/>
            <rFont val="Tahoma"/>
            <family val="2"/>
            <charset val="161"/>
          </rPr>
          <t xml:space="preserve">Correct format: DD/MM/YYYY
In case there is no excess over the LE limit, this cell must be completed with the indication ‘N/A’. </t>
        </r>
      </text>
    </comment>
    <comment ref="E11" authorId="0" shapeId="0" xr:uid="{00000000-0006-0000-0800-000027000000}">
      <text>
        <r>
          <rPr>
            <sz val="9"/>
            <color indexed="81"/>
            <rFont val="Tahoma"/>
            <family val="2"/>
            <charset val="161"/>
          </rPr>
          <t>CIFs shall report "1" for the reporting of exposures to individual counterparties or "2" for the reporting of exposures to groups of connected clients.</t>
        </r>
      </text>
    </comment>
    <comment ref="P11" authorId="1" shapeId="0" xr:uid="{00000000-0006-0000-0800-000028000000}">
      <text>
        <r>
          <rPr>
            <sz val="9"/>
            <color indexed="81"/>
            <rFont val="Tahoma"/>
            <family val="2"/>
            <charset val="161"/>
          </rPr>
          <t xml:space="preserve">Enter text only in this cell. In case there is no excess over the LE limit, this cell must be completed with the indication ‘N/A’. </t>
        </r>
      </text>
    </comment>
    <comment ref="Q11" authorId="1" shapeId="0" xr:uid="{00000000-0006-0000-0800-000029000000}">
      <text>
        <r>
          <rPr>
            <sz val="9"/>
            <color indexed="81"/>
            <rFont val="Tahoma"/>
            <family val="2"/>
            <charset val="161"/>
          </rPr>
          <t xml:space="preserve">Enter text only in this cell. In case there is no excess over the LE limit, this cell must be completed with the indication ‘N/A’. </t>
        </r>
      </text>
    </comment>
    <comment ref="R11" authorId="1" shapeId="0" xr:uid="{00000000-0006-0000-0800-00002A000000}">
      <text>
        <r>
          <rPr>
            <sz val="9"/>
            <color indexed="81"/>
            <rFont val="Tahoma"/>
            <family val="2"/>
            <charset val="161"/>
          </rPr>
          <t xml:space="preserve">Correct format: DD/MM/YYYY
In case there is no excess over the LE limit, this cell must be completed with the indication ‘N/A’. </t>
        </r>
      </text>
    </comment>
    <comment ref="U11" authorId="1" shapeId="0" xr:uid="{00000000-0006-0000-0800-00002B000000}">
      <text>
        <r>
          <rPr>
            <sz val="9"/>
            <color indexed="81"/>
            <rFont val="Tahoma"/>
            <family val="2"/>
            <charset val="161"/>
          </rPr>
          <t xml:space="preserve">Enter text only in this cell. In case there is no excess over the LE limit, this cell must be completed with the indication ‘N/A’. </t>
        </r>
      </text>
    </comment>
    <comment ref="V11" authorId="1" shapeId="0" xr:uid="{00000000-0006-0000-0800-00002C000000}">
      <text>
        <r>
          <rPr>
            <sz val="9"/>
            <color indexed="81"/>
            <rFont val="Tahoma"/>
            <family val="2"/>
            <charset val="161"/>
          </rPr>
          <t xml:space="preserve">Enter text only in this cell. In case there is no excess over the LE limit, this cell must be completed with the indication ‘N/A’. </t>
        </r>
      </text>
    </comment>
    <comment ref="W11" authorId="1" shapeId="0" xr:uid="{00000000-0006-0000-0800-00002D000000}">
      <text>
        <r>
          <rPr>
            <sz val="9"/>
            <color indexed="81"/>
            <rFont val="Tahoma"/>
            <family val="2"/>
            <charset val="161"/>
          </rPr>
          <t xml:space="preserve">Correct format: DD/MM/YYYY
In case there is no excess over the LE limit, this cell must be completed with the indication ‘N/A’. </t>
        </r>
      </text>
    </comment>
    <comment ref="E12" authorId="0" shapeId="0" xr:uid="{00000000-0006-0000-0800-00002E000000}">
      <text>
        <r>
          <rPr>
            <sz val="9"/>
            <color indexed="81"/>
            <rFont val="Tahoma"/>
            <family val="2"/>
            <charset val="161"/>
          </rPr>
          <t>CIFs shall report "1" for the reporting of exposures to individual counterparties or "2" for the reporting of exposures to groups of connected clients.</t>
        </r>
      </text>
    </comment>
    <comment ref="P12" authorId="1" shapeId="0" xr:uid="{00000000-0006-0000-0800-00002F000000}">
      <text>
        <r>
          <rPr>
            <sz val="9"/>
            <color indexed="81"/>
            <rFont val="Tahoma"/>
            <family val="2"/>
            <charset val="161"/>
          </rPr>
          <t xml:space="preserve">Enter text only in this cell. In case there is no excess over the LE limit, this cell must be completed with the indication ‘N/A’. </t>
        </r>
      </text>
    </comment>
    <comment ref="Q12" authorId="1" shapeId="0" xr:uid="{00000000-0006-0000-0800-000030000000}">
      <text>
        <r>
          <rPr>
            <sz val="9"/>
            <color indexed="81"/>
            <rFont val="Tahoma"/>
            <family val="2"/>
            <charset val="161"/>
          </rPr>
          <t xml:space="preserve">Enter text only in this cell. In case there is no excess over the LE limit, this cell must be completed with the indication ‘N/A’. </t>
        </r>
      </text>
    </comment>
    <comment ref="R12" authorId="1" shapeId="0" xr:uid="{00000000-0006-0000-0800-000031000000}">
      <text>
        <r>
          <rPr>
            <sz val="9"/>
            <color indexed="81"/>
            <rFont val="Tahoma"/>
            <family val="2"/>
            <charset val="161"/>
          </rPr>
          <t xml:space="preserve">Correct format: DD/MM/YYYY
In case there is no excess over the LE limit, this cell must be completed with the indication ‘N/A’. </t>
        </r>
      </text>
    </comment>
    <comment ref="U12" authorId="1" shapeId="0" xr:uid="{00000000-0006-0000-0800-000032000000}">
      <text>
        <r>
          <rPr>
            <sz val="9"/>
            <color indexed="81"/>
            <rFont val="Tahoma"/>
            <family val="2"/>
            <charset val="161"/>
          </rPr>
          <t xml:space="preserve">Enter text only in this cell. In case there is no excess over the LE limit, this cell must be completed with the indication ‘N/A’. </t>
        </r>
      </text>
    </comment>
    <comment ref="V12" authorId="1" shapeId="0" xr:uid="{00000000-0006-0000-0800-000033000000}">
      <text>
        <r>
          <rPr>
            <sz val="9"/>
            <color indexed="81"/>
            <rFont val="Tahoma"/>
            <family val="2"/>
            <charset val="161"/>
          </rPr>
          <t xml:space="preserve">Enter text only in this cell. In case there is no excess over the LE limit, this cell must be completed with the indication ‘N/A’. </t>
        </r>
      </text>
    </comment>
    <comment ref="W12" authorId="1" shapeId="0" xr:uid="{00000000-0006-0000-0800-000034000000}">
      <text>
        <r>
          <rPr>
            <sz val="9"/>
            <color indexed="81"/>
            <rFont val="Tahoma"/>
            <family val="2"/>
            <charset val="161"/>
          </rPr>
          <t xml:space="preserve">Correct format: DD/MM/YYYY
In case there is no excess over the LE limit, this cell must be completed with the indication ‘N/A’. </t>
        </r>
      </text>
    </comment>
    <comment ref="E13" authorId="0" shapeId="0" xr:uid="{00000000-0006-0000-0800-000035000000}">
      <text>
        <r>
          <rPr>
            <sz val="9"/>
            <color indexed="81"/>
            <rFont val="Tahoma"/>
            <family val="2"/>
            <charset val="161"/>
          </rPr>
          <t>CIFs shall report "1" for the reporting of exposures to individual counterparties or "2" for the reporting of exposures to groups of connected clients.</t>
        </r>
      </text>
    </comment>
    <comment ref="P13" authorId="1" shapeId="0" xr:uid="{00000000-0006-0000-0800-000036000000}">
      <text>
        <r>
          <rPr>
            <sz val="9"/>
            <color indexed="81"/>
            <rFont val="Tahoma"/>
            <family val="2"/>
            <charset val="161"/>
          </rPr>
          <t xml:space="preserve">Enter text only in this cell. In case there is no excess over the LE limit, this cell must be completed with the indication ‘N/A’. </t>
        </r>
      </text>
    </comment>
    <comment ref="Q13" authorId="1" shapeId="0" xr:uid="{00000000-0006-0000-0800-000037000000}">
      <text>
        <r>
          <rPr>
            <sz val="9"/>
            <color indexed="81"/>
            <rFont val="Tahoma"/>
            <family val="2"/>
            <charset val="161"/>
          </rPr>
          <t xml:space="preserve">Enter text only in this cell. In case there is no excess over the LE limit, this cell must be completed with the indication ‘N/A’. </t>
        </r>
      </text>
    </comment>
    <comment ref="R13" authorId="1" shapeId="0" xr:uid="{00000000-0006-0000-0800-000038000000}">
      <text>
        <r>
          <rPr>
            <sz val="9"/>
            <color indexed="81"/>
            <rFont val="Tahoma"/>
            <family val="2"/>
            <charset val="161"/>
          </rPr>
          <t xml:space="preserve">Correct format: DD/MM/YYYY
In case there is no excess over the LE limit, this cell must be completed with the indication ‘N/A’. </t>
        </r>
      </text>
    </comment>
    <comment ref="U13" authorId="1" shapeId="0" xr:uid="{00000000-0006-0000-0800-000039000000}">
      <text>
        <r>
          <rPr>
            <sz val="9"/>
            <color indexed="81"/>
            <rFont val="Tahoma"/>
            <family val="2"/>
            <charset val="161"/>
          </rPr>
          <t xml:space="preserve">Enter text only in this cell. In case there is no excess over the LE limit, this cell must be completed with the indication ‘N/A’. </t>
        </r>
      </text>
    </comment>
    <comment ref="V13" authorId="1" shapeId="0" xr:uid="{00000000-0006-0000-0800-00003A000000}">
      <text>
        <r>
          <rPr>
            <sz val="9"/>
            <color indexed="81"/>
            <rFont val="Tahoma"/>
            <family val="2"/>
            <charset val="161"/>
          </rPr>
          <t xml:space="preserve">Enter text only in this cell. In case there is no excess over the LE limit, this cell must be completed with the indication ‘N/A’. </t>
        </r>
      </text>
    </comment>
    <comment ref="W13" authorId="1" shapeId="0" xr:uid="{00000000-0006-0000-0800-00003B000000}">
      <text>
        <r>
          <rPr>
            <sz val="9"/>
            <color indexed="81"/>
            <rFont val="Tahoma"/>
            <family val="2"/>
            <charset val="161"/>
          </rPr>
          <t xml:space="preserve">Correct format: DD/MM/YYYY
In case there is no excess over the LE limit, this cell must be completed with the indication ‘N/A’. </t>
        </r>
      </text>
    </comment>
    <comment ref="E14" authorId="0" shapeId="0" xr:uid="{00000000-0006-0000-0800-00003C000000}">
      <text>
        <r>
          <rPr>
            <sz val="9"/>
            <color indexed="81"/>
            <rFont val="Tahoma"/>
            <family val="2"/>
            <charset val="161"/>
          </rPr>
          <t>CIFs shall report "1" for the reporting of exposures to individual counterparties or "2" for the reporting of exposures to groups of connected clients.</t>
        </r>
      </text>
    </comment>
    <comment ref="P14" authorId="1" shapeId="0" xr:uid="{00000000-0006-0000-0800-00003D000000}">
      <text>
        <r>
          <rPr>
            <sz val="9"/>
            <color indexed="81"/>
            <rFont val="Tahoma"/>
            <family val="2"/>
            <charset val="161"/>
          </rPr>
          <t xml:space="preserve">Enter text only in this cell. In case there is no excess over the LE limit, this cell must be completed with the indication ‘N/A’. </t>
        </r>
      </text>
    </comment>
    <comment ref="Q14" authorId="1" shapeId="0" xr:uid="{00000000-0006-0000-0800-00003E000000}">
      <text>
        <r>
          <rPr>
            <sz val="9"/>
            <color indexed="81"/>
            <rFont val="Tahoma"/>
            <family val="2"/>
            <charset val="161"/>
          </rPr>
          <t xml:space="preserve">Enter text only in this cell. In case there is no excess over the LE limit, this cell must be completed with the indication ‘N/A’. </t>
        </r>
      </text>
    </comment>
    <comment ref="R14" authorId="1" shapeId="0" xr:uid="{00000000-0006-0000-0800-00003F000000}">
      <text>
        <r>
          <rPr>
            <sz val="9"/>
            <color indexed="81"/>
            <rFont val="Tahoma"/>
            <family val="2"/>
            <charset val="161"/>
          </rPr>
          <t xml:space="preserve">Correct format: DD/MM/YYYY
In case there is no excess over the LE limit, this cell must be completed with the indication ‘N/A’. </t>
        </r>
      </text>
    </comment>
    <comment ref="U14" authorId="1" shapeId="0" xr:uid="{00000000-0006-0000-0800-000040000000}">
      <text>
        <r>
          <rPr>
            <sz val="9"/>
            <color indexed="81"/>
            <rFont val="Tahoma"/>
            <family val="2"/>
            <charset val="161"/>
          </rPr>
          <t xml:space="preserve">Enter text only in this cell. In case there is no excess over the LE limit, this cell must be completed with the indication ‘N/A’. </t>
        </r>
      </text>
    </comment>
    <comment ref="V14" authorId="1" shapeId="0" xr:uid="{00000000-0006-0000-0800-000041000000}">
      <text>
        <r>
          <rPr>
            <sz val="9"/>
            <color indexed="81"/>
            <rFont val="Tahoma"/>
            <family val="2"/>
            <charset val="161"/>
          </rPr>
          <t xml:space="preserve">Enter text only in this cell. In case there is no excess over the LE limit, this cell must be completed with the indication ‘N/A’. </t>
        </r>
      </text>
    </comment>
    <comment ref="W14" authorId="1" shapeId="0" xr:uid="{00000000-0006-0000-0800-000042000000}">
      <text>
        <r>
          <rPr>
            <sz val="9"/>
            <color indexed="81"/>
            <rFont val="Tahoma"/>
            <family val="2"/>
            <charset val="161"/>
          </rPr>
          <t xml:space="preserve">Correct format: DD/MM/YYYY
In case there is no excess over the LE limit, this cell must be completed with the indication ‘N/A’. </t>
        </r>
      </text>
    </comment>
    <comment ref="E15" authorId="0" shapeId="0" xr:uid="{00000000-0006-0000-0800-000043000000}">
      <text>
        <r>
          <rPr>
            <sz val="9"/>
            <color indexed="81"/>
            <rFont val="Tahoma"/>
            <family val="2"/>
            <charset val="161"/>
          </rPr>
          <t>CIFs shall report "1" for the reporting of exposures to individual counterparties or "2" for the reporting of exposures to groups of connected clients.</t>
        </r>
      </text>
    </comment>
    <comment ref="P15" authorId="1" shapeId="0" xr:uid="{00000000-0006-0000-0800-000044000000}">
      <text>
        <r>
          <rPr>
            <sz val="9"/>
            <color indexed="81"/>
            <rFont val="Tahoma"/>
            <family val="2"/>
            <charset val="161"/>
          </rPr>
          <t xml:space="preserve">Enter text only in this cell. In case there is no excess over the LE limit, this cell must be completed with the indication ‘N/A’. </t>
        </r>
      </text>
    </comment>
    <comment ref="Q15" authorId="1" shapeId="0" xr:uid="{00000000-0006-0000-0800-000045000000}">
      <text>
        <r>
          <rPr>
            <sz val="9"/>
            <color indexed="81"/>
            <rFont val="Tahoma"/>
            <family val="2"/>
            <charset val="161"/>
          </rPr>
          <t xml:space="preserve">Enter text only in this cell. In case there is no excess over the LE limit, this cell must be completed with the indication ‘N/A’. </t>
        </r>
      </text>
    </comment>
    <comment ref="R15" authorId="1" shapeId="0" xr:uid="{00000000-0006-0000-0800-000046000000}">
      <text>
        <r>
          <rPr>
            <sz val="9"/>
            <color indexed="81"/>
            <rFont val="Tahoma"/>
            <family val="2"/>
            <charset val="161"/>
          </rPr>
          <t xml:space="preserve">Correct format: DD/MM/YYYY
In case there is no excess over the LE limit, this cell must be completed with the indication ‘N/A’. </t>
        </r>
      </text>
    </comment>
    <comment ref="U15" authorId="1" shapeId="0" xr:uid="{00000000-0006-0000-0800-000047000000}">
      <text>
        <r>
          <rPr>
            <sz val="9"/>
            <color indexed="81"/>
            <rFont val="Tahoma"/>
            <family val="2"/>
            <charset val="161"/>
          </rPr>
          <t xml:space="preserve">Enter text only in this cell. In case there is no excess over the LE limit, this cell must be completed with the indication ‘N/A’. </t>
        </r>
      </text>
    </comment>
    <comment ref="V15" authorId="1" shapeId="0" xr:uid="{00000000-0006-0000-0800-000048000000}">
      <text>
        <r>
          <rPr>
            <sz val="9"/>
            <color indexed="81"/>
            <rFont val="Tahoma"/>
            <family val="2"/>
            <charset val="161"/>
          </rPr>
          <t xml:space="preserve">Enter text only in this cell. In case there is no excess over the LE limit, this cell must be completed with the indication ‘N/A’. </t>
        </r>
      </text>
    </comment>
    <comment ref="W15" authorId="1" shapeId="0" xr:uid="{00000000-0006-0000-0800-000049000000}">
      <text>
        <r>
          <rPr>
            <sz val="9"/>
            <color indexed="81"/>
            <rFont val="Tahoma"/>
            <family val="2"/>
            <charset val="161"/>
          </rPr>
          <t xml:space="preserve">Correct format: DD/MM/YYYY
In case there is no excess over the LE limit, this cell must be completed with the indication ‘N/A’.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Savva, Savvas</author>
  </authors>
  <commentList>
    <comment ref="E9" authorId="0" shapeId="0" xr:uid="{00000000-0006-0000-0900-000001000000}">
      <text>
        <r>
          <rPr>
            <sz val="9"/>
            <color indexed="81"/>
            <rFont val="Tahoma"/>
            <family val="2"/>
            <charset val="161"/>
          </rPr>
          <t>CIFs shall report "1" for the reporting of exposures to 
individual counterparties or "2" for the reporting of exposures to groups of 
connected counterparties.</t>
        </r>
      </text>
    </comment>
    <comment ref="E10" authorId="0" shapeId="0" xr:uid="{00000000-0006-0000-0900-000002000000}">
      <text>
        <r>
          <rPr>
            <sz val="9"/>
            <color indexed="81"/>
            <rFont val="Tahoma"/>
            <family val="2"/>
            <charset val="161"/>
          </rPr>
          <t>CIFs shall report "1" for the reporting of exposures to 
individual counterparties or "2" for the reporting of exposures to groups of 
connected counterparties.</t>
        </r>
      </text>
    </comment>
    <comment ref="E11" authorId="0" shapeId="0" xr:uid="{00000000-0006-0000-0900-000003000000}">
      <text>
        <r>
          <rPr>
            <sz val="9"/>
            <color indexed="81"/>
            <rFont val="Tahoma"/>
            <family val="2"/>
            <charset val="161"/>
          </rPr>
          <t>CIFs shall report "1" for the reporting of exposures to 
individual counterparties or "2" for the reporting of exposures to groups of 
connected counterparties.</t>
        </r>
      </text>
    </comment>
    <comment ref="E12" authorId="0" shapeId="0" xr:uid="{00000000-0006-0000-0900-000004000000}">
      <text>
        <r>
          <rPr>
            <sz val="9"/>
            <color indexed="81"/>
            <rFont val="Tahoma"/>
            <family val="2"/>
            <charset val="161"/>
          </rPr>
          <t>CIFs shall report "1" for the reporting of exposures to 
individual counterparties or "2" for the reporting of exposures to groups of 
connected counterparties.</t>
        </r>
      </text>
    </comment>
    <comment ref="E13" authorId="0" shapeId="0" xr:uid="{00000000-0006-0000-0900-000005000000}">
      <text>
        <r>
          <rPr>
            <sz val="9"/>
            <color indexed="81"/>
            <rFont val="Tahoma"/>
            <family val="2"/>
            <charset val="161"/>
          </rPr>
          <t>CIFs shall report "1" for the reporting of exposures to 
individual counterparties or "2" for the reporting of exposures to groups of 
connected counterparties.</t>
        </r>
      </text>
    </comment>
    <comment ref="E21" authorId="0" shapeId="0" xr:uid="{00000000-0006-0000-0900-000006000000}">
      <text>
        <r>
          <rPr>
            <sz val="9"/>
            <color indexed="81"/>
            <rFont val="Tahoma"/>
            <family val="2"/>
            <charset val="161"/>
          </rPr>
          <t>CIFs shall report "1" for the reporting of exposures to 
individual counterparties or "2" for the reporting of exposures to groups of 
connected counterparties.</t>
        </r>
      </text>
    </comment>
    <comment ref="E22" authorId="0" shapeId="0" xr:uid="{00000000-0006-0000-0900-000007000000}">
      <text>
        <r>
          <rPr>
            <sz val="9"/>
            <color indexed="81"/>
            <rFont val="Tahoma"/>
            <family val="2"/>
            <charset val="161"/>
          </rPr>
          <t>CIFs shall report "1" for the reporting of exposures to 
individual counterparties or "2" for the reporting of exposures to groups of 
connected counterparties.</t>
        </r>
      </text>
    </comment>
    <comment ref="E23" authorId="0" shapeId="0" xr:uid="{00000000-0006-0000-0900-000008000000}">
      <text>
        <r>
          <rPr>
            <sz val="9"/>
            <color indexed="81"/>
            <rFont val="Tahoma"/>
            <family val="2"/>
            <charset val="161"/>
          </rPr>
          <t>CIFs shall report "1" for the reporting of exposures to 
individual counterparties or "2" for the reporting of exposures to groups of 
connected counterparties.</t>
        </r>
      </text>
    </comment>
    <comment ref="E24" authorId="0" shapeId="0" xr:uid="{00000000-0006-0000-0900-000009000000}">
      <text>
        <r>
          <rPr>
            <sz val="9"/>
            <color indexed="81"/>
            <rFont val="Tahoma"/>
            <family val="2"/>
            <charset val="161"/>
          </rPr>
          <t>CIFs shall report "1" for the reporting of exposures to 
individual counterparties or "2" for the reporting of exposures to groups of 
connected counterparties.</t>
        </r>
      </text>
    </comment>
    <comment ref="E25" authorId="0" shapeId="0" xr:uid="{00000000-0006-0000-0900-00000A000000}">
      <text>
        <r>
          <rPr>
            <sz val="9"/>
            <color indexed="81"/>
            <rFont val="Tahoma"/>
            <family val="2"/>
            <charset val="161"/>
          </rPr>
          <t>CIFs shall report "1" for the reporting of exposures to 
individual counterparties or "2" for the reporting of exposures to groups of 
connected counterparties.</t>
        </r>
      </text>
    </comment>
    <comment ref="E34" authorId="0" shapeId="0" xr:uid="{00000000-0006-0000-0900-00000B000000}">
      <text>
        <r>
          <rPr>
            <sz val="9"/>
            <color indexed="81"/>
            <rFont val="Tahoma"/>
            <family val="2"/>
            <charset val="161"/>
          </rPr>
          <t>CIFs shall report "1" for the reporting of exposures to 
individual counterparties or "2" for the reporting of exposures to groups of 
connected counterparties.</t>
        </r>
      </text>
    </comment>
    <comment ref="E35" authorId="0" shapeId="0" xr:uid="{00000000-0006-0000-0900-00000C000000}">
      <text>
        <r>
          <rPr>
            <sz val="9"/>
            <color indexed="81"/>
            <rFont val="Tahoma"/>
            <family val="2"/>
            <charset val="161"/>
          </rPr>
          <t>CIFs shall report "1" for the reporting of exposures to 
individual counterparties or "2" for the reporting of exposures to groups of 
connected counterparties.</t>
        </r>
      </text>
    </comment>
    <comment ref="E36" authorId="0" shapeId="0" xr:uid="{00000000-0006-0000-0900-00000D000000}">
      <text>
        <r>
          <rPr>
            <sz val="9"/>
            <color indexed="81"/>
            <rFont val="Tahoma"/>
            <family val="2"/>
            <charset val="161"/>
          </rPr>
          <t>CIFs shall report "1" for the reporting of exposures to 
individual counterparties or "2" for the reporting of exposures to groups of 
connected counterparties.</t>
        </r>
      </text>
    </comment>
    <comment ref="E37" authorId="0" shapeId="0" xr:uid="{00000000-0006-0000-0900-00000E000000}">
      <text>
        <r>
          <rPr>
            <sz val="9"/>
            <color indexed="81"/>
            <rFont val="Tahoma"/>
            <family val="2"/>
            <charset val="161"/>
          </rPr>
          <t>CIFs shall report "1" for the reporting of exposures to 
individual counterparties or "2" for the reporting of exposures to groups of 
connected counterparties.</t>
        </r>
      </text>
    </comment>
    <comment ref="E38" authorId="0" shapeId="0" xr:uid="{00000000-0006-0000-0900-00000F000000}">
      <text>
        <r>
          <rPr>
            <sz val="9"/>
            <color indexed="81"/>
            <rFont val="Tahoma"/>
            <family val="2"/>
            <charset val="161"/>
          </rPr>
          <t>CIFs shall report "1" for the reporting of exposures to 
individual counterparties or "2" for the reporting of exposures to groups of 
connected counterparties.</t>
        </r>
      </text>
    </comment>
    <comment ref="E47" authorId="0" shapeId="0" xr:uid="{00000000-0006-0000-0900-000010000000}">
      <text>
        <r>
          <rPr>
            <sz val="9"/>
            <color indexed="81"/>
            <rFont val="Tahoma"/>
            <family val="2"/>
            <charset val="161"/>
          </rPr>
          <t>CIFs shall report "1" for the reporting of exposures to individual clients or "2" for the reporting of exposures to groups of connected clients.</t>
        </r>
      </text>
    </comment>
    <comment ref="E48" authorId="0" shapeId="0" xr:uid="{00000000-0006-0000-0900-000011000000}">
      <text>
        <r>
          <rPr>
            <sz val="9"/>
            <color indexed="81"/>
            <rFont val="Tahoma"/>
            <family val="2"/>
            <charset val="161"/>
          </rPr>
          <t>CIFs shall report "1" for the reporting of exposures to individual clients or "2" for the reporting of exposures to groups of connected clients.</t>
        </r>
      </text>
    </comment>
    <comment ref="E49" authorId="0" shapeId="0" xr:uid="{00000000-0006-0000-0900-000012000000}">
      <text>
        <r>
          <rPr>
            <sz val="9"/>
            <color indexed="81"/>
            <rFont val="Tahoma"/>
            <family val="2"/>
            <charset val="161"/>
          </rPr>
          <t>CIFs shall report "1" for the reporting of exposures to individual clients or "2" for the reporting of exposures to groups of connected clients.</t>
        </r>
      </text>
    </comment>
    <comment ref="E50" authorId="0" shapeId="0" xr:uid="{00000000-0006-0000-0900-000013000000}">
      <text>
        <r>
          <rPr>
            <sz val="9"/>
            <color indexed="81"/>
            <rFont val="Tahoma"/>
            <family val="2"/>
            <charset val="161"/>
          </rPr>
          <t>CIFs shall report "1" for the reporting of exposures to individual clients or "2" for the reporting of exposures to groups of connected clients.</t>
        </r>
      </text>
    </comment>
    <comment ref="E51" authorId="0" shapeId="0" xr:uid="{00000000-0006-0000-0900-000014000000}">
      <text>
        <r>
          <rPr>
            <sz val="9"/>
            <color indexed="81"/>
            <rFont val="Tahoma"/>
            <family val="2"/>
            <charset val="161"/>
          </rPr>
          <t>CIFs shall report "1" for the reporting of exposures to individual clients or "2" for the reporting of exposures to groups of connected clients.</t>
        </r>
      </text>
    </comment>
    <comment ref="E59" authorId="0" shapeId="0" xr:uid="{00000000-0006-0000-0900-000015000000}">
      <text>
        <r>
          <rPr>
            <sz val="9"/>
            <color indexed="81"/>
            <rFont val="Tahoma"/>
            <family val="2"/>
            <charset val="161"/>
          </rPr>
          <t>CIFs shall report "1" for the reporting of exposures to 
individual counterparties or "2" for the reporting of exposures to groups of 
connected counterparties.</t>
        </r>
      </text>
    </comment>
    <comment ref="E60" authorId="0" shapeId="0" xr:uid="{00000000-0006-0000-0900-000016000000}">
      <text>
        <r>
          <rPr>
            <sz val="9"/>
            <color indexed="81"/>
            <rFont val="Tahoma"/>
            <family val="2"/>
            <charset val="161"/>
          </rPr>
          <t>CIFs shall report "1" for the reporting of exposures to 
individual counterparties or "2" for the reporting of exposures to groups of 
connected counterparties.</t>
        </r>
      </text>
    </comment>
    <comment ref="E61" authorId="0" shapeId="0" xr:uid="{00000000-0006-0000-0900-000017000000}">
      <text>
        <r>
          <rPr>
            <sz val="9"/>
            <color indexed="81"/>
            <rFont val="Tahoma"/>
            <family val="2"/>
            <charset val="161"/>
          </rPr>
          <t>CIFs shall report "1" for the reporting of exposures to 
individual counterparties or "2" for the reporting of exposures to groups of 
connected counterparties.</t>
        </r>
      </text>
    </comment>
    <comment ref="E62" authorId="0" shapeId="0" xr:uid="{00000000-0006-0000-0900-000018000000}">
      <text>
        <r>
          <rPr>
            <sz val="9"/>
            <color indexed="81"/>
            <rFont val="Tahoma"/>
            <family val="2"/>
            <charset val="161"/>
          </rPr>
          <t>CIFs shall report "1" for the reporting of exposures to 
individual counterparties or "2" for the reporting of exposures to groups of 
connected counterparties.</t>
        </r>
      </text>
    </comment>
    <comment ref="E63" authorId="0" shapeId="0" xr:uid="{00000000-0006-0000-0900-000019000000}">
      <text>
        <r>
          <rPr>
            <sz val="9"/>
            <color indexed="81"/>
            <rFont val="Tahoma"/>
            <family val="2"/>
            <charset val="161"/>
          </rPr>
          <t>CIFs shall report "1" for the reporting of exposures to 
individual counterparties or "2" for the reporting of exposures to groups of 
connected counterparties.</t>
        </r>
      </text>
    </comment>
    <comment ref="E71" authorId="0" shapeId="0" xr:uid="{00000000-0006-0000-0900-00001A000000}">
      <text>
        <r>
          <rPr>
            <sz val="9"/>
            <color indexed="81"/>
            <rFont val="Tahoma"/>
            <family val="2"/>
            <charset val="161"/>
          </rPr>
          <t>CIFs shall report "1" for the reporting of exposures to 
individual counterparties or "2" for the reporting of exposures to groups of 
connected counterparties.</t>
        </r>
      </text>
    </comment>
    <comment ref="E72" authorId="0" shapeId="0" xr:uid="{00000000-0006-0000-0900-00001B000000}">
      <text>
        <r>
          <rPr>
            <sz val="9"/>
            <color indexed="81"/>
            <rFont val="Tahoma"/>
            <family val="2"/>
            <charset val="161"/>
          </rPr>
          <t>CIFs shall report "1" for the reporting of exposures to 
individual counterparties or "2" for the reporting of exposures to groups of 
connected counterparties.</t>
        </r>
      </text>
    </comment>
    <comment ref="E73" authorId="0" shapeId="0" xr:uid="{00000000-0006-0000-0900-00001C000000}">
      <text>
        <r>
          <rPr>
            <sz val="9"/>
            <color indexed="81"/>
            <rFont val="Tahoma"/>
            <family val="2"/>
            <charset val="161"/>
          </rPr>
          <t>CIFs shall report "1" for the reporting of exposures to 
individual counterparties or "2" for the reporting of exposures to groups of 
connected counterparties.</t>
        </r>
      </text>
    </comment>
    <comment ref="E74" authorId="0" shapeId="0" xr:uid="{00000000-0006-0000-0900-00001D000000}">
      <text>
        <r>
          <rPr>
            <sz val="9"/>
            <color indexed="81"/>
            <rFont val="Tahoma"/>
            <family val="2"/>
            <charset val="161"/>
          </rPr>
          <t>CIFs shall report "1" for the reporting of exposures to 
individual counterparties or "2" for the reporting of exposures to groups of 
connected counterparties.</t>
        </r>
      </text>
    </comment>
    <comment ref="E75" authorId="0" shapeId="0" xr:uid="{00000000-0006-0000-0900-00001E000000}">
      <text>
        <r>
          <rPr>
            <sz val="9"/>
            <color indexed="81"/>
            <rFont val="Tahoma"/>
            <family val="2"/>
            <charset val="161"/>
          </rPr>
          <t>CIFs shall report "1" for the reporting of exposures to 
individual counterparties or "2" for the reporting of exposures to groups of 
connected counterparties.</t>
        </r>
      </text>
    </comment>
  </commentList>
</comments>
</file>

<file path=xl/sharedStrings.xml><?xml version="1.0" encoding="utf-8"?>
<sst xmlns="http://schemas.openxmlformats.org/spreadsheetml/2006/main" count="5757" uniqueCount="1065">
  <si>
    <t>Rows</t>
  </si>
  <si>
    <t>Amount</t>
  </si>
  <si>
    <t>Item</t>
  </si>
  <si>
    <t>TOTAL K-FACTOR REQUIREMENT</t>
  </si>
  <si>
    <t>Retained earnings</t>
  </si>
  <si>
    <t>Accumulated other comprehensive income</t>
  </si>
  <si>
    <t>0010</t>
  </si>
  <si>
    <t>0020</t>
  </si>
  <si>
    <t>0030</t>
  </si>
  <si>
    <t>0040</t>
  </si>
  <si>
    <t>0050</t>
  </si>
  <si>
    <t>0060</t>
  </si>
  <si>
    <t>0070</t>
  </si>
  <si>
    <t>0080</t>
  </si>
  <si>
    <t>0090</t>
  </si>
  <si>
    <t>0100</t>
  </si>
  <si>
    <t>0110</t>
  </si>
  <si>
    <t>0120</t>
  </si>
  <si>
    <t>0130</t>
  </si>
  <si>
    <t>0140</t>
  </si>
  <si>
    <t>0150</t>
  </si>
  <si>
    <t>0160</t>
  </si>
  <si>
    <t>0170</t>
  </si>
  <si>
    <t>0180</t>
  </si>
  <si>
    <t>0190</t>
  </si>
  <si>
    <t>0200</t>
  </si>
  <si>
    <t>0210</t>
  </si>
  <si>
    <t>0220</t>
  </si>
  <si>
    <t>0230</t>
  </si>
  <si>
    <t>0240</t>
  </si>
  <si>
    <t>0250</t>
  </si>
  <si>
    <t>0260</t>
  </si>
  <si>
    <t>0270</t>
  </si>
  <si>
    <t>0280</t>
  </si>
  <si>
    <t>0290</t>
  </si>
  <si>
    <t>0300</t>
  </si>
  <si>
    <t>0310</t>
  </si>
  <si>
    <t>0320</t>
  </si>
  <si>
    <t>0330</t>
  </si>
  <si>
    <t>0340</t>
  </si>
  <si>
    <t>0350</t>
  </si>
  <si>
    <t>IF 03.00 - FIXED OVERHEADS REQUIREMENT CALCULATION (IF3)</t>
  </si>
  <si>
    <t>Percentage of client money held at this institution</t>
  </si>
  <si>
    <t>Total ASA at reporting date</t>
  </si>
  <si>
    <t>0360</t>
  </si>
  <si>
    <t>0370</t>
  </si>
  <si>
    <t>0380</t>
  </si>
  <si>
    <t>0390</t>
  </si>
  <si>
    <t>0400</t>
  </si>
  <si>
    <t>0410</t>
  </si>
  <si>
    <t>0420</t>
  </si>
  <si>
    <t>Template number</t>
  </si>
  <si>
    <t>Template code</t>
  </si>
  <si>
    <t>Name of the template /group of templates</t>
  </si>
  <si>
    <t>Short name</t>
  </si>
  <si>
    <t>OWN FUNDS</t>
  </si>
  <si>
    <t>INVESTMENT FIRMS TEMPLATES</t>
  </si>
  <si>
    <t>IF 01.00</t>
  </si>
  <si>
    <t>IF 03.00</t>
  </si>
  <si>
    <t>IF 04.00</t>
  </si>
  <si>
    <t>IF 07.00</t>
  </si>
  <si>
    <t>IF 05.00</t>
  </si>
  <si>
    <t>IF 09.00</t>
  </si>
  <si>
    <t>IF1</t>
  </si>
  <si>
    <t>IF3</t>
  </si>
  <si>
    <t>IF4</t>
  </si>
  <si>
    <t>IF5</t>
  </si>
  <si>
    <t>IF7</t>
  </si>
  <si>
    <t>IF9</t>
  </si>
  <si>
    <t>LIQUIDITY REQUIREMENTS</t>
  </si>
  <si>
    <t>CONCENTRATION RISK</t>
  </si>
  <si>
    <t>OWN FUNDS: level, composition, requirements and calculation</t>
  </si>
  <si>
    <t>High quality covered bonds (CQS2)</t>
  </si>
  <si>
    <t>High quality covered bonds (Third Country, CQS1)</t>
  </si>
  <si>
    <t>Withdrawable central bank reserves</t>
  </si>
  <si>
    <t>Central bank assets</t>
  </si>
  <si>
    <t>Regional government/local authorities assets</t>
  </si>
  <si>
    <t>Public Sector Entity assets</t>
  </si>
  <si>
    <t>Multilateral development bank and international organisations assets</t>
  </si>
  <si>
    <t xml:space="preserve">Coins and banknotes </t>
  </si>
  <si>
    <t>Central bank or central/regional government or local authorities or Public Sector Entities assets (Third Country, RW20 %)</t>
  </si>
  <si>
    <t>High quality covered bonds (RW35 %)</t>
  </si>
  <si>
    <t>Restricted-use central bank committed liquidity facilities</t>
  </si>
  <si>
    <t>Of which: Execution of client orders</t>
  </si>
  <si>
    <t>Of which: Reception and transmission of client orders</t>
  </si>
  <si>
    <t>TIER 1 CAPITAL</t>
  </si>
  <si>
    <t>Group/Individual</t>
  </si>
  <si>
    <t>Name</t>
  </si>
  <si>
    <t>Top 5 total exposures (including non-trading book and off-balance sheets)</t>
  </si>
  <si>
    <t>Top 5 trading book exposures</t>
  </si>
  <si>
    <t>0440</t>
  </si>
  <si>
    <t>0430</t>
  </si>
  <si>
    <t>Percentage of client securities deposited at this institution</t>
  </si>
  <si>
    <t>Counterparty Type</t>
  </si>
  <si>
    <t>Counterparty ID</t>
  </si>
  <si>
    <t>Own Funds Requirement of total exposure (OFR)</t>
  </si>
  <si>
    <t>Duration of the Excess (in days)</t>
  </si>
  <si>
    <t>K-CON Own Funds Requirement for the Excess (OFRE)</t>
  </si>
  <si>
    <t xml:space="preserve">(-) Goodwill </t>
  </si>
  <si>
    <t>(-) Other intangible assets</t>
  </si>
  <si>
    <t xml:space="preserve">Share premium </t>
  </si>
  <si>
    <t>Other reserves</t>
  </si>
  <si>
    <t>COMMON EQUITY TIER 1 CAPITAL</t>
  </si>
  <si>
    <t>(-)TOTAL DEDUCTIONS FROM COMMON EQUITY TIER 1</t>
  </si>
  <si>
    <t>(-) Losses for the current financial year</t>
  </si>
  <si>
    <t>(-) Other deductions</t>
  </si>
  <si>
    <t>(-) Deferred tax assets that rely on future profitability and do not arise from temporary differences net of associated tax liabilities</t>
  </si>
  <si>
    <t>ADDITIONAL TIER 1 CAPITAL</t>
  </si>
  <si>
    <t>(-) TOTAL DEDUCTIONS FROM ADDITIONAL TIER 1</t>
  </si>
  <si>
    <t>TIER 2 CAPITAL</t>
  </si>
  <si>
    <t>(-) TOTAL DEDUCTIONS FROM TIER 2</t>
  </si>
  <si>
    <t>Surplus(+)/Deficit(-) of Total capital</t>
  </si>
  <si>
    <t xml:space="preserve">Recognisable domestic and foreign currency central government and central bank assets </t>
  </si>
  <si>
    <t xml:space="preserve">Regional government/local authorities or Public Sector Entities assets (Member State, RW20 %) </t>
  </si>
  <si>
    <t xml:space="preserve">Credit institution (protected by Member State government, promotional lender) assets </t>
  </si>
  <si>
    <t xml:space="preserve">Corporate debt securities (CQS1) </t>
  </si>
  <si>
    <t xml:space="preserve">Asset-backed securities  </t>
  </si>
  <si>
    <t xml:space="preserve">Shares (major stock index) </t>
  </si>
  <si>
    <r>
      <t xml:space="preserve">Central government assets </t>
    </r>
    <r>
      <rPr>
        <strike/>
        <sz val="10"/>
        <color rgb="FFFF0000"/>
        <rFont val="Verdana"/>
        <family val="2"/>
      </rPr>
      <t/>
    </r>
  </si>
  <si>
    <t xml:space="preserve">Qualifying CIU shares/units </t>
  </si>
  <si>
    <t>SMALL AND NON-INTERCONNECTED INVESTMENT FIRMS</t>
  </si>
  <si>
    <t>AUM - Ongoing non-discretionary advice</t>
  </si>
  <si>
    <t>Debt instruments</t>
  </si>
  <si>
    <t>K-factor requirement</t>
  </si>
  <si>
    <t>Factor amount</t>
  </si>
  <si>
    <t>K - factor requirement</t>
  </si>
  <si>
    <t>Credit institutions and investment firms</t>
  </si>
  <si>
    <t>Other counterparties</t>
  </si>
  <si>
    <t xml:space="preserve">Counterparty </t>
  </si>
  <si>
    <t xml:space="preserve">Client </t>
  </si>
  <si>
    <t xml:space="preserve">Institutions </t>
  </si>
  <si>
    <t>Percentage of exposure to this counterparty with respect to firm's own funds 
(trading book positions only)</t>
  </si>
  <si>
    <t>Permanent minimum capital requirement</t>
  </si>
  <si>
    <t>Fixed overhead requirement</t>
  </si>
  <si>
    <t>Total K-Factor Requirement</t>
  </si>
  <si>
    <t>Total own funds requirement</t>
  </si>
  <si>
    <t>CET 1 Ratio</t>
  </si>
  <si>
    <t>Own Funds Ratio</t>
  </si>
  <si>
    <t>Tier 1 Ratio</t>
  </si>
  <si>
    <t>Fixed Overhead Requirement</t>
  </si>
  <si>
    <t xml:space="preserve">Clearing margin given </t>
  </si>
  <si>
    <t>Liquidity Requirement</t>
  </si>
  <si>
    <t>Client guarantees</t>
  </si>
  <si>
    <t>Total liquid assets</t>
  </si>
  <si>
    <t xml:space="preserve">Unencumbered short term deposits </t>
  </si>
  <si>
    <t xml:space="preserve">Total eligible receivables due within 30 days </t>
  </si>
  <si>
    <t xml:space="preserve">Level 1 assets </t>
  </si>
  <si>
    <t xml:space="preserve">Level 2A assets  </t>
  </si>
  <si>
    <t xml:space="preserve">Level 2B assets  </t>
  </si>
  <si>
    <t>Corporate debt securities</t>
  </si>
  <si>
    <t>K-Net positions risk requirement</t>
  </si>
  <si>
    <t>Trading counterparty default</t>
  </si>
  <si>
    <t>Minority interest given recognition in CET1 capital</t>
  </si>
  <si>
    <t>(-) Own CET1 instruments</t>
  </si>
  <si>
    <t>(-) Direct holdings of CET1 instruments</t>
  </si>
  <si>
    <t>(-) Indirect holdings of CET1 instruments</t>
  </si>
  <si>
    <t>(-) Synthetic holdings of CET1 instruments</t>
  </si>
  <si>
    <t>(-) Own AT1 instruments</t>
  </si>
  <si>
    <t>(-) Direct holdings of AT1 instruments</t>
  </si>
  <si>
    <t>(-) Indirect holdings of AT1 instruments</t>
  </si>
  <si>
    <t>(-) Synthetic holdings of AT1 instruments</t>
  </si>
  <si>
    <r>
      <t>(-) Own T2 instruments</t>
    </r>
    <r>
      <rPr>
        <sz val="11"/>
        <color indexed="17"/>
        <rFont val="Verdana"/>
        <family val="2"/>
      </rPr>
      <t/>
    </r>
  </si>
  <si>
    <t>(-) Direct holdings of T2 instruments</t>
  </si>
  <si>
    <t>(-) Indirect holdings of T2 instruments</t>
  </si>
  <si>
    <t>(-) Synthetic holdings of T2 instruments</t>
  </si>
  <si>
    <t xml:space="preserve">Assets under management -  AUM additional detail </t>
  </si>
  <si>
    <t xml:space="preserve">Client money held - CMH additional detail </t>
  </si>
  <si>
    <t xml:space="preserve">Assets safeguarded and administered - ASA additional detail </t>
  </si>
  <si>
    <t xml:space="preserve">Client orders handled - COH additional detail </t>
  </si>
  <si>
    <t xml:space="preserve">K-Net position risk - K-NPR additional detail </t>
  </si>
  <si>
    <t>Clearing Margin given - CMG additional detail</t>
  </si>
  <si>
    <t xml:space="preserve">Trading counterparty default - TCD additional detail </t>
  </si>
  <si>
    <t>Level of activity - Thresholds review</t>
  </si>
  <si>
    <t>Liquidity requirements</t>
  </si>
  <si>
    <t>Own funds</t>
  </si>
  <si>
    <t>Own funds requirements</t>
  </si>
  <si>
    <t>Fixed overheads requirements calculation</t>
  </si>
  <si>
    <t>IF 06.01</t>
  </si>
  <si>
    <t>IF 06.02</t>
  </si>
  <si>
    <t>IF 06.03</t>
  </si>
  <si>
    <t>IF 06.04</t>
  </si>
  <si>
    <t>IF 06.05</t>
  </si>
  <si>
    <t>IF 06.06</t>
  </si>
  <si>
    <t>IF 06.07</t>
  </si>
  <si>
    <t>IF6.1</t>
  </si>
  <si>
    <t>IF6.2</t>
  </si>
  <si>
    <t>IF6.3</t>
  </si>
  <si>
    <t>IF6.4</t>
  </si>
  <si>
    <t>IF6.5</t>
  </si>
  <si>
    <t>IF6.6</t>
  </si>
  <si>
    <t>IF6.7</t>
  </si>
  <si>
    <t>IF 09.00 - LIQUIDITY REQUIREMENTS (IF9)</t>
  </si>
  <si>
    <t>IF 06.00  K -Factor - additional details (IF 06)</t>
  </si>
  <si>
    <t>Assets safeguarded and administered</t>
  </si>
  <si>
    <t xml:space="preserve">Total other eligible financial instruments </t>
  </si>
  <si>
    <t xml:space="preserve">Client money held - Segregated  </t>
  </si>
  <si>
    <t xml:space="preserve">Client money held - Non - segregated </t>
  </si>
  <si>
    <t xml:space="preserve">Client orders handled - Cash trades  </t>
  </si>
  <si>
    <t xml:space="preserve">Client orders handled - Derivatives Trades </t>
  </si>
  <si>
    <t xml:space="preserve">Daily trading flow - Cash trades </t>
  </si>
  <si>
    <t xml:space="preserve">Daily trading flow - Derivative trades </t>
  </si>
  <si>
    <t xml:space="preserve">Additional own funds requirement </t>
  </si>
  <si>
    <t>Additional own funds guidance</t>
  </si>
  <si>
    <t>IF 02.01</t>
  </si>
  <si>
    <t>Capital ratios</t>
  </si>
  <si>
    <t>IF2.1</t>
  </si>
  <si>
    <t>0450</t>
  </si>
  <si>
    <t>IF 01.00 - OWN FUNDS COMPOSITION (IF1)</t>
  </si>
  <si>
    <t xml:space="preserve">Of which: Fixed expenses incurred on behalf of the investment firms by third parties </t>
  </si>
  <si>
    <t>Average value of total monthly AUM</t>
  </si>
  <si>
    <t>Average value of total daily CMH</t>
  </si>
  <si>
    <t>Average value of total daily ASA</t>
  </si>
  <si>
    <t>Average value of total daily COH</t>
  </si>
  <si>
    <t xml:space="preserve">IF 06.09  K-Net position risk - K-NPR additional detail </t>
  </si>
  <si>
    <t xml:space="preserve">IF 06.10  Clearing Margin given - CMG additional detail </t>
  </si>
  <si>
    <t>Average value of total daily DTF</t>
  </si>
  <si>
    <t>IF 06.08</t>
  </si>
  <si>
    <t>IF 06.09</t>
  </si>
  <si>
    <t>IF 06.10</t>
  </si>
  <si>
    <t>IF 06.11</t>
  </si>
  <si>
    <t>IF 06.12</t>
  </si>
  <si>
    <t>IF 06.13</t>
  </si>
  <si>
    <t>IF6.8</t>
  </si>
  <si>
    <t>IF6.9</t>
  </si>
  <si>
    <t>IF6.10</t>
  </si>
  <si>
    <t>IF6.11</t>
  </si>
  <si>
    <t>IF6.12</t>
  </si>
  <si>
    <t>IF6.13</t>
  </si>
  <si>
    <t>Daily trading flow - DTF additional detail</t>
  </si>
  <si>
    <t>Risk to client</t>
  </si>
  <si>
    <t>Risk to market</t>
  </si>
  <si>
    <t>Risk to firm</t>
  </si>
  <si>
    <t>Monthly averages of total daily ASA values</t>
  </si>
  <si>
    <t>Previous years retained earnings</t>
  </si>
  <si>
    <t>(-) Defined benefit pension fund assets</t>
  </si>
  <si>
    <t>Code</t>
  </si>
  <si>
    <t>0460</t>
  </si>
  <si>
    <t>0470</t>
  </si>
  <si>
    <t>0480</t>
  </si>
  <si>
    <t>(-) Qualifying holding outside the financial sector which exceeds 15% of own funds</t>
  </si>
  <si>
    <t>(-) Total qualifying holdings in undertaking other than financial sector entities which exceeds 60% of its own funds</t>
  </si>
  <si>
    <t>Internal model approach</t>
  </si>
  <si>
    <t>Total standardised approach</t>
  </si>
  <si>
    <t>Month t</t>
  </si>
  <si>
    <t>Month t-2</t>
  </si>
  <si>
    <t>Month t-3</t>
  </si>
  <si>
    <t>Exposure 
value</t>
  </si>
  <si>
    <t xml:space="preserve"> 0020</t>
  </si>
  <si>
    <t>SA-CCR</t>
  </si>
  <si>
    <t>Simplified SA-CCR</t>
  </si>
  <si>
    <t>Original exposure method</t>
  </si>
  <si>
    <t>Central governments, central banks and public sector entities</t>
  </si>
  <si>
    <t xml:space="preserve">Position risk </t>
  </si>
  <si>
    <t>Foreign exchange risk</t>
  </si>
  <si>
    <t>Commodities risk</t>
  </si>
  <si>
    <t>Breakdown by method for determining the exposure value</t>
  </si>
  <si>
    <t>Breakdown by type of counterparty</t>
  </si>
  <si>
    <t>Month t-16</t>
  </si>
  <si>
    <t>Month t-15</t>
  </si>
  <si>
    <t>Month t-14</t>
  </si>
  <si>
    <t>Month t-13</t>
  </si>
  <si>
    <t>Month t-12</t>
  </si>
  <si>
    <t>Month t-11</t>
  </si>
  <si>
    <t>Month t-10</t>
  </si>
  <si>
    <t>Month t-9</t>
  </si>
  <si>
    <t>Month t-8</t>
  </si>
  <si>
    <t>Month t-7</t>
  </si>
  <si>
    <t>Month t-6</t>
  </si>
  <si>
    <t>Month t-5</t>
  </si>
  <si>
    <t>Month t-4</t>
  </si>
  <si>
    <t>Type of code</t>
  </si>
  <si>
    <t>K-FACTOR REQUIREMENTS - ADDITIONAL DETAILS</t>
  </si>
  <si>
    <t>IF 02.02</t>
  </si>
  <si>
    <t>IF 07.00 - K-CON - additional detail (IF7)</t>
  </si>
  <si>
    <t>K-CON - additional detail</t>
  </si>
  <si>
    <t>IF 08.03  Level of concentration risk -Total own cash deposited</t>
  </si>
  <si>
    <t>IF 08.04   Level of concentration risk - Total earnings</t>
  </si>
  <si>
    <t>IF 08.05  Trading book exposures</t>
  </si>
  <si>
    <t>IF 08.06  Non-trading book and off-balance sheet items</t>
  </si>
  <si>
    <t>Level of concentration risk - Client money held</t>
  </si>
  <si>
    <t>IF 08.01</t>
  </si>
  <si>
    <t>Level of concentration risk - Assets seafeguarded and administered</t>
  </si>
  <si>
    <t>IF 08.02</t>
  </si>
  <si>
    <t>IF 08.03</t>
  </si>
  <si>
    <t>IF 08.04</t>
  </si>
  <si>
    <t>IF 08.05</t>
  </si>
  <si>
    <t>IF 08.06</t>
  </si>
  <si>
    <t>Level of concentration risk -Total own cash deposited</t>
  </si>
  <si>
    <t>Level of concentration risk - Total earnings</t>
  </si>
  <si>
    <t>Trading book exposures</t>
  </si>
  <si>
    <t>Non-trading book and off-balance sheet items</t>
  </si>
  <si>
    <t>IF8.1</t>
  </si>
  <si>
    <t>IF8.2</t>
  </si>
  <si>
    <t>IF8.3</t>
  </si>
  <si>
    <t>IF8.4</t>
  </si>
  <si>
    <t>IF8.5</t>
  </si>
  <si>
    <t>IF8.6</t>
  </si>
  <si>
    <t>Month t-1</t>
  </si>
  <si>
    <t>Total monthly assets under management</t>
  </si>
  <si>
    <t>End-of-month values</t>
  </si>
  <si>
    <t>Monthly assets under management - discretionary portfolio management</t>
  </si>
  <si>
    <t>Monthly assets under management - Ongoing non-discretionary advice</t>
  </si>
  <si>
    <t xml:space="preserve">of which: assets formally delegated to another entity </t>
  </si>
  <si>
    <t>IF 06.02 Monthly assets under management</t>
  </si>
  <si>
    <t>Potential future exposure (PFE)</t>
  </si>
  <si>
    <t>Collateral (C)</t>
  </si>
  <si>
    <t>Replacement cost 
(RC)</t>
  </si>
  <si>
    <t xml:space="preserve"> 0030</t>
  </si>
  <si>
    <t xml:space="preserve"> 0040</t>
  </si>
  <si>
    <t xml:space="preserve"> 0050</t>
  </si>
  <si>
    <t>Total K-Factor requirement calculations</t>
  </si>
  <si>
    <t xml:space="preserve">Of which: AUM formally delegated to another entity </t>
  </si>
  <si>
    <t>IF 06.08 Average value of total daily client orders handled</t>
  </si>
  <si>
    <t xml:space="preserve">Total daily client orders handled - Cash value </t>
  </si>
  <si>
    <t xml:space="preserve">Total daily client orders handled  - Derivatives </t>
  </si>
  <si>
    <t>Monthly averages of total daily client orders handled values</t>
  </si>
  <si>
    <t>Monthly averages of total daily client money held values</t>
  </si>
  <si>
    <t>Total daily client money held - Segregated</t>
  </si>
  <si>
    <t>Total daily client money held - Non-segregated</t>
  </si>
  <si>
    <t>IF 06.04  Average value of total daily client money held</t>
  </si>
  <si>
    <t>Of which: assets of another financial entity that has formally delegated to the investment firm</t>
  </si>
  <si>
    <t>Of which: assets formally delegated to another financial entity</t>
  </si>
  <si>
    <t>IF 06.06  Average value of total daily assets safeguarded and administered</t>
  </si>
  <si>
    <t xml:space="preserve">IF 06.05   Assets safeguarded and administered - ASA additional details </t>
  </si>
  <si>
    <t xml:space="preserve">IF 06.03   Client money held - CMH additional details </t>
  </si>
  <si>
    <t xml:space="preserve">IF 06.01  Assets under management -  AUM additional details </t>
  </si>
  <si>
    <t>IF 06.07 Client orders handled - COH additional details</t>
  </si>
  <si>
    <t>Equity instruments</t>
  </si>
  <si>
    <t>Of which: securitisations</t>
  </si>
  <si>
    <t xml:space="preserve">IF 06.11  Trading counterparty default - TCD additional details </t>
  </si>
  <si>
    <t>IF 06.12  Daily trading flow - DTF additional details</t>
  </si>
  <si>
    <t>IF 06.13  Average value of total daily trading flows</t>
  </si>
  <si>
    <t xml:space="preserve">Daily trading flow - cash trades </t>
  </si>
  <si>
    <t xml:space="preserve">Daily trading flow - derivative trades </t>
  </si>
  <si>
    <t>Monthly averages of total daily trading flow values</t>
  </si>
  <si>
    <t>Total CMH at reporting date</t>
  </si>
  <si>
    <t>IF 02.01 - OWN FUNDS REQUIREMENTS (IF2.1)</t>
  </si>
  <si>
    <t>IF 02.02 - CAPITAL RATIOS (IF2.2)</t>
  </si>
  <si>
    <t>IF2.2</t>
  </si>
  <si>
    <t>Exposure Value (EV)</t>
  </si>
  <si>
    <t>Exposure Value 
(as % of Own Funds)</t>
  </si>
  <si>
    <t xml:space="preserve">Exposure Value Excess (EVE) </t>
  </si>
  <si>
    <t>Particular approach for position risk in CIUs</t>
  </si>
  <si>
    <t>0055</t>
  </si>
  <si>
    <t>Clearing member</t>
  </si>
  <si>
    <t>Application of IFR: K-TCD</t>
  </si>
  <si>
    <t>Alternative approaches: Exposure value determined in accordance with CRR</t>
  </si>
  <si>
    <t>Alternative approaches: Full application of CRR framework</t>
  </si>
  <si>
    <t>Memorandum item: CVA component</t>
  </si>
  <si>
    <t>of which: calculated in accordance with CRR framework</t>
  </si>
  <si>
    <t>Institution</t>
  </si>
  <si>
    <t>Interest and dividend income</t>
  </si>
  <si>
    <t xml:space="preserve">Percentage of interest and dividend income from this client </t>
  </si>
  <si>
    <t>Total earnings from this client</t>
  </si>
  <si>
    <t>Amount generated from positions in the trading book</t>
  </si>
  <si>
    <t>Amount generated from positions in the non-trading book</t>
  </si>
  <si>
    <t>Percentage of fee and commission and other income from this client</t>
  </si>
  <si>
    <t>Amount of firm's cash deposits at the institution</t>
  </si>
  <si>
    <t>Percentage of firm's own cash deposits at the institution</t>
  </si>
  <si>
    <t>of which: amount generated from off-balance sheet items</t>
  </si>
  <si>
    <t>Fee and commission
 and other income</t>
  </si>
  <si>
    <t xml:space="preserve">Projected fixed overheads of the current year </t>
  </si>
  <si>
    <t>Variation of fixed overheads (%)</t>
  </si>
  <si>
    <t>Of which: Fair value of financial instruments (Level 2)</t>
  </si>
  <si>
    <t>Of which: Fair value of financial instruments (Level 3)</t>
  </si>
  <si>
    <t>IF 04.00 - TOTAL K-FACTOR REQUIREMENT CALCULATIONS (IF4)</t>
  </si>
  <si>
    <t>IF 05.00 - LEVEL OF ACTIVITY - THRESHOLDS REVIEW (IF5)</t>
  </si>
  <si>
    <t>(-) CET1 instruments of financial sector entites where the investment firm does not have a significant investment</t>
  </si>
  <si>
    <t>(-) CET1 instruments of financial sector entities where the investment firm has a significant investment</t>
  </si>
  <si>
    <t>(-) AT1 instruments of financial sector entities where the investment firm does not have a significant investment</t>
  </si>
  <si>
    <t>(-) AT1 instruments of financial sector entities where the investment firm has a significant investment</t>
  </si>
  <si>
    <t>(-) T2 instruments of financial sector entities where the investment firm does not have a significant investment</t>
  </si>
  <si>
    <t>(-) T2 instruments of financial sector entities where the investment firm has a significant investment</t>
  </si>
  <si>
    <t>Total AUM (average amounts)</t>
  </si>
  <si>
    <t>Of which: AUM - Discretionary portfolio management</t>
  </si>
  <si>
    <t>Firm's own cash deposited - Top 5 exposures</t>
  </si>
  <si>
    <t>Earnings - Top 5 exposures</t>
  </si>
  <si>
    <t>Surplus(+)/Deficit(-) of CET 1 Capital</t>
  </si>
  <si>
    <t>Surplus(+)/Deficit(-) of Tier 1 Capital</t>
  </si>
  <si>
    <t>CMH - Segregated (average amounts)</t>
  </si>
  <si>
    <t>CMH - Non-segregated (average amounts)</t>
  </si>
  <si>
    <t>Total ASA (average amounts)</t>
  </si>
  <si>
    <t>COH - Cash trades (average amounts)</t>
  </si>
  <si>
    <t>COH - Derivative (average amounts)</t>
  </si>
  <si>
    <t>Total DTF - cash trades (average amounts)</t>
  </si>
  <si>
    <t>Total DTF - derivative trades (average amounts)</t>
  </si>
  <si>
    <t>Percentage of exposure with respect to firm's own funds 
 (including off-balance sheet assets and non-trading book items)</t>
  </si>
  <si>
    <t>Extremely high quality covered bonds</t>
  </si>
  <si>
    <t>Annual Fixed Overheads of the previous year after distribution of profits</t>
  </si>
  <si>
    <t>K-Concentration risk requirement</t>
  </si>
  <si>
    <t>   (-)Payments into a fund for general banking risk</t>
  </si>
  <si>
    <t xml:space="preserve">(-)Expenses related to items that have already been deducted from own funds </t>
  </si>
  <si>
    <t>the highest amount of total margin</t>
  </si>
  <si>
    <t>the second highest amount of total margin</t>
  </si>
  <si>
    <t>the third highest amount of total margin</t>
  </si>
  <si>
    <t>Contribution to the total margin required on a daily basis on the day of</t>
  </si>
  <si>
    <r>
      <t>Assets under management</t>
    </r>
    <r>
      <rPr>
        <sz val="11"/>
        <color rgb="FFFF0000"/>
        <rFont val="Verdana"/>
        <family val="2"/>
      </rPr>
      <t xml:space="preserve"> </t>
    </r>
  </si>
  <si>
    <r>
      <t xml:space="preserve">IF 08.00 - CONCENTRATION </t>
    </r>
    <r>
      <rPr>
        <b/>
        <sz val="11"/>
        <rFont val="Verdana"/>
        <family val="2"/>
      </rPr>
      <t xml:space="preserve">RISK - Article 54 IFR </t>
    </r>
    <r>
      <rPr>
        <b/>
        <sz val="11"/>
        <color theme="1"/>
        <rFont val="Verdana"/>
        <family val="2"/>
      </rPr>
      <t>(IF8)</t>
    </r>
  </si>
  <si>
    <t>IF 08.01  Level of concentration risk - Client money held</t>
  </si>
  <si>
    <t>Total expenses of the previous year after distribution of profits</t>
  </si>
  <si>
    <t>Adjustments to CET1 due to prudential filters</t>
  </si>
  <si>
    <t>Own Funds requirement</t>
  </si>
  <si>
    <t>0490</t>
  </si>
  <si>
    <t>0500</t>
  </si>
  <si>
    <t>0510</t>
  </si>
  <si>
    <t>0520</t>
  </si>
  <si>
    <t>Tier 2: Other capital elements, deductions and adjustments</t>
  </si>
  <si>
    <t>Additional Tier 1: Other capital elements, deductions and adjustments</t>
  </si>
  <si>
    <t>Fully paid up, directly issued capital instruments</t>
  </si>
  <si>
    <t xml:space="preserve">Fully paid up capital instruments </t>
  </si>
  <si>
    <t>Profit eligible</t>
  </si>
  <si>
    <t>Transitional own funds requirements</t>
  </si>
  <si>
    <t>Memorandum items</t>
  </si>
  <si>
    <t>Transitional requirement of at least 250 000 EUR</t>
  </si>
  <si>
    <t>(-)Total deductions</t>
  </si>
  <si>
    <t>(-)Staff bonuses and other remuneration</t>
  </si>
  <si>
    <t>(-)Employees', directors' and partners' shares in net profits</t>
  </si>
  <si>
    <t>(-)Other discretionary payments of profits and variable remuneration</t>
  </si>
  <si>
    <t>(-)Shared commission and fees payable</t>
  </si>
  <si>
    <t>(-)Fees, brokerage and other charges paid to CCPs that are charged to customers</t>
  </si>
  <si>
    <t>(-)Fees to tied agents</t>
  </si>
  <si>
    <t>(-)Interest paid to customers on client money where this is at the firm's discretion</t>
  </si>
  <si>
    <t>(-)Non-recurring expenses from non-ordinary activities</t>
  </si>
  <si>
    <t>(-)Expenditures from taxes</t>
  </si>
  <si>
    <t>(-)Losses from trading on own account in financial instruments</t>
  </si>
  <si>
    <t>(-)Contract based profit and loss transfer agreements</t>
  </si>
  <si>
    <t>(-)Expenditure on raw materials</t>
  </si>
  <si>
    <t>Other funds</t>
  </si>
  <si>
    <t xml:space="preserve">Date of update: </t>
  </si>
  <si>
    <t>Version:</t>
  </si>
  <si>
    <t>Cyprus Investment Firm (CIF):</t>
  </si>
  <si>
    <t>Identification code of CIF:</t>
  </si>
  <si>
    <t>Reporting currency:</t>
  </si>
  <si>
    <t>Accounting framework:</t>
  </si>
  <si>
    <t>Level of application:</t>
  </si>
  <si>
    <t>Exchange rate EUR/reporting currency</t>
  </si>
  <si>
    <t>Other details</t>
  </si>
  <si>
    <t>Contact person 1</t>
  </si>
  <si>
    <t>Contact person 2</t>
  </si>
  <si>
    <t>Contact person name:</t>
  </si>
  <si>
    <t>Contact email address:</t>
  </si>
  <si>
    <t>Contact telephone number:</t>
  </si>
  <si>
    <t>I.</t>
  </si>
  <si>
    <t>Validation Column</t>
  </si>
  <si>
    <t>II.</t>
  </si>
  <si>
    <t xml:space="preserve"> REGULATORY OWN FUNDS AND CAPITAL ADEQUACY RATIO</t>
  </si>
  <si>
    <t>Label</t>
  </si>
  <si>
    <t>Amount 
in thousands</t>
  </si>
  <si>
    <t>TOTAL OWN FUNDS</t>
  </si>
  <si>
    <t>OWN FUNDS REQUIREMENTS</t>
  </si>
  <si>
    <t>Transitional requirement based on CRR own funds requirements</t>
  </si>
  <si>
    <t>Transitional requirement based on fixed overhead requirements</t>
  </si>
  <si>
    <t xml:space="preserve">Transitional requirement for investment firms previously subject only to an initial capital requirement </t>
  </si>
  <si>
    <t>Transitional requirement based on initial capital requirement at authorisation</t>
  </si>
  <si>
    <t>III.</t>
  </si>
  <si>
    <t>(i) EUR 100 million/day for cash trades; or</t>
  </si>
  <si>
    <t>(ii) EUR 1 billion/day for derivatives ?</t>
  </si>
  <si>
    <t>(i) Is the total annual gross revenue from investment services and activities of the investment firm less than EUR 30 million, calculated as an average on the basis of the annual figures from the two-year period immediately preceding the given financial year?</t>
  </si>
  <si>
    <t>IV.</t>
  </si>
  <si>
    <t>€000</t>
  </si>
  <si>
    <t>Own Funds of the CIF</t>
  </si>
  <si>
    <t>V.</t>
  </si>
  <si>
    <t>VI.</t>
  </si>
  <si>
    <t>Total Liquid Assets</t>
  </si>
  <si>
    <t>One third of the Fixed Overhead Requirement</t>
  </si>
  <si>
    <t>VII.</t>
  </si>
  <si>
    <t>PROFESSIONAL INDEMNITY INSURANCE</t>
  </si>
  <si>
    <t>Does the CIF have a professional indemnity insurance cover?</t>
  </si>
  <si>
    <r>
      <t xml:space="preserve">If </t>
    </r>
    <r>
      <rPr>
        <b/>
        <sz val="11"/>
        <rFont val="Verdana"/>
        <family val="2"/>
      </rPr>
      <t>Yes</t>
    </r>
    <r>
      <rPr>
        <sz val="11"/>
        <rFont val="Verdana"/>
        <family val="2"/>
      </rPr>
      <t>, then complete the following table:</t>
    </r>
  </si>
  <si>
    <r>
      <t>What is the largest single claim that can be made on the insurance cover?</t>
    </r>
    <r>
      <rPr>
        <i/>
        <sz val="11"/>
        <rFont val="Verdana"/>
        <family val="2"/>
      </rPr>
      <t xml:space="preserve"> </t>
    </r>
  </si>
  <si>
    <t>What is the aggregated limit that can be made per annum for all claims?</t>
  </si>
  <si>
    <t xml:space="preserve">What is the policy excess amount for any single claim? </t>
  </si>
  <si>
    <t>What is the inception date of the professional  indemnity insurance cover?</t>
  </si>
  <si>
    <t>What is the expiry date of the professional  indemnity insurance cover?</t>
  </si>
  <si>
    <t xml:space="preserve">Transitional requirement for investment firms that are not authorised to provide certain services  </t>
  </si>
  <si>
    <t>C 18.00 - MARKET RISK: STANDARDISED APPROACH FOR POSITION RISKS IN TRADED DEBT INSTRUMENTS (MKR SA TDI)</t>
  </si>
  <si>
    <t>Currency:</t>
  </si>
  <si>
    <t>POSITIONS</t>
  </si>
  <si>
    <t>TOTAL RISK EXPOSURE AMOUNT</t>
  </si>
  <si>
    <t>ALL POSITIONS</t>
  </si>
  <si>
    <t>NET POSITIONS</t>
  </si>
  <si>
    <t>POSITIONS SUBJECT TO CAPITAL CHARGE</t>
  </si>
  <si>
    <t>LONG</t>
  </si>
  <si>
    <t>SHORT</t>
  </si>
  <si>
    <t>TRADED DEBT INSTRUMENTS IN TRADING BOOK</t>
  </si>
  <si>
    <t>0011</t>
  </si>
  <si>
    <t>General risk</t>
  </si>
  <si>
    <t>0012</t>
  </si>
  <si>
    <t>Derivatives</t>
  </si>
  <si>
    <t>0013</t>
  </si>
  <si>
    <t>Other assets and liabilities</t>
  </si>
  <si>
    <t xml:space="preserve"> Maturity-based approach</t>
  </si>
  <si>
    <t>Zone 1</t>
  </si>
  <si>
    <t>0 ≤ 1 month</t>
  </si>
  <si>
    <t>&gt; 1 ≤ 3 months</t>
  </si>
  <si>
    <t>&gt; 3 ≤ 6 months</t>
  </si>
  <si>
    <t>&gt; 6 ≤ 12 months</t>
  </si>
  <si>
    <t>Zone 2</t>
  </si>
  <si>
    <t>&gt; 1 ≤ 2 (1,9 for cupon of less than 3%) years</t>
  </si>
  <si>
    <t>&gt; 2 ≤ 3 (&gt; 1,9 ≤ 2,8 for cupon of less than 3%) years</t>
  </si>
  <si>
    <t>&gt; 3 ≤ 4 (&gt; 2,8 ≤ 3,6 for cupon of less than 3%) years</t>
  </si>
  <si>
    <t>Zone 3</t>
  </si>
  <si>
    <t>&gt; 4 ≤ 5    (&gt; 3,6 ≤ 4,3 for cupon of less than 3%) years</t>
  </si>
  <si>
    <t>&gt; 5 ≤ 7     (&gt; 4,3 ≤ 5,7 for cupon of less than 3%) years</t>
  </si>
  <si>
    <t>&gt; 7 ≤ 10   (&gt; 5,7 ≤ 7,3 for cupon of less than 3%) years</t>
  </si>
  <si>
    <t>&gt; 10 ≤ 15 (&gt; 7,3 ≤ 9,3 for cupon of less than 3%) years</t>
  </si>
  <si>
    <t>&gt; 15 ≤ 20 (&gt; 9,3 ≤ 10,6 for cupon of less than 3%) years</t>
  </si>
  <si>
    <t>&gt; 20         (&gt; 10,6 ≤ 12,0 for cupon of less than 3%) years</t>
  </si>
  <si>
    <t xml:space="preserve">                 (&gt; 12,0 ≤ 20,0 for cupon of less than 3%) years</t>
  </si>
  <si>
    <t xml:space="preserve">                 (&gt; 20 for cupon of less than 3%) years</t>
  </si>
  <si>
    <t>Duration-based approach</t>
  </si>
  <si>
    <t>Specific risk</t>
  </si>
  <si>
    <t>0251</t>
  </si>
  <si>
    <t>Own funds requirement for non-securitisation debt instruments</t>
  </si>
  <si>
    <t xml:space="preserve">Debt securities under the first category in Table 1  </t>
  </si>
  <si>
    <t xml:space="preserve">Debt securities under the second category in Table 1 </t>
  </si>
  <si>
    <t>With residual term  ≤ 6 months</t>
  </si>
  <si>
    <t>With a residual term &gt; 6 months and ≤ 24 months</t>
  </si>
  <si>
    <t>With a residual term &gt; 24 months</t>
  </si>
  <si>
    <t xml:space="preserve">Debt securities under the third category in Table 1 </t>
  </si>
  <si>
    <t xml:space="preserve">Debt securities under the fourth category in Table 1 </t>
  </si>
  <si>
    <t>0321</t>
  </si>
  <si>
    <t>Rated nth-to default credit derivatives</t>
  </si>
  <si>
    <t>0325</t>
  </si>
  <si>
    <t>Own funds requirement for securitisation instruments</t>
  </si>
  <si>
    <t>Own funds requirement for the correlation trading portfolio</t>
  </si>
  <si>
    <t>Additional requirements for options (non-delta risks)</t>
  </si>
  <si>
    <t>Simplified method</t>
  </si>
  <si>
    <t>Delta plus approach - additional requirements for gamma risk</t>
  </si>
  <si>
    <t>Delta plus approach - additional requirements for vega risk</t>
  </si>
  <si>
    <t>0385</t>
  </si>
  <si>
    <t>Delta plus approach - non-continuous options and warrants</t>
  </si>
  <si>
    <t xml:space="preserve">Scenario matrix approach </t>
  </si>
  <si>
    <t>C 19.00 - MARKET RISK: STANDARDISED APPROACH FOR SPECIFIC RISK IN SECURITISATIONS (MKR SA SEC)</t>
  </si>
  <si>
    <t>(-) POSITIONS DEDUCTED FROM OWN FUNDS</t>
  </si>
  <si>
    <t>BREAKDOWN OF THE NET POSITIONS (LONG) ACCORDING TO RISK WEIGHTS</t>
  </si>
  <si>
    <t>BREAKDOWN OF THE NET POSITIONS (SHORT) ACCORDING TO RISK WEIGHTS</t>
  </si>
  <si>
    <t>BREAKDOWN OF THE NET POSITION ACCORDING TO APPROACHES</t>
  </si>
  <si>
    <t>OVERALL EFFECT (ADJUSTMENT) DUE TO INFRINGEMENT  OF CHAPTER 2 OF REGULATION (EU) 2017/2402</t>
  </si>
  <si>
    <t>BEFORE CAP</t>
  </si>
  <si>
    <t>AFTER CAP / TOTAL OWN FUND REQUIREMENTS</t>
  </si>
  <si>
    <t>(-) LONG</t>
  </si>
  <si>
    <t>(-) SHORT</t>
  </si>
  <si>
    <t>[0 - 10%[</t>
  </si>
  <si>
    <t>[10 - 12%[</t>
  </si>
  <si>
    <t>[12 - 20%[</t>
  </si>
  <si>
    <t>[20 - 40%[</t>
  </si>
  <si>
    <t>[40 - 100%[</t>
  </si>
  <si>
    <t>[100 - 150%[</t>
  </si>
  <si>
    <t>[150 - 200%[</t>
  </si>
  <si>
    <t>[200 - 225%[</t>
  </si>
  <si>
    <t>[225 - 250%[</t>
  </si>
  <si>
    <t>[250 - 300%[</t>
  </si>
  <si>
    <t>[300 - 350%[</t>
  </si>
  <si>
    <t>[350 - 425%[</t>
  </si>
  <si>
    <t>[425 - 500%[</t>
  </si>
  <si>
    <t>[500 - 650%[</t>
  </si>
  <si>
    <t>[650 - 750%[</t>
  </si>
  <si>
    <t>[750 - 850%[</t>
  </si>
  <si>
    <t>[850 - 1250%[</t>
  </si>
  <si>
    <t>SEC-IRBA</t>
  </si>
  <si>
    <t>SEC-SA</t>
  </si>
  <si>
    <t>SEC-ERBA</t>
  </si>
  <si>
    <t>INTERNAL ASSESSMENT APPROACH</t>
  </si>
  <si>
    <t>OTHER (RW=1250%)</t>
  </si>
  <si>
    <t>WEIGHTED NET LONG POSITIONS</t>
  </si>
  <si>
    <t>WEIGHTED NET SHORT POSITIONS</t>
  </si>
  <si>
    <t>0061</t>
  </si>
  <si>
    <t>0062</t>
  </si>
  <si>
    <t>0063</t>
  </si>
  <si>
    <t>0064</t>
  </si>
  <si>
    <t>0065</t>
  </si>
  <si>
    <t>0066</t>
  </si>
  <si>
    <t>0071</t>
  </si>
  <si>
    <t>0072</t>
  </si>
  <si>
    <t>0073</t>
  </si>
  <si>
    <t>0074</t>
  </si>
  <si>
    <t>0075</t>
  </si>
  <si>
    <t>0076</t>
  </si>
  <si>
    <t>0077</t>
  </si>
  <si>
    <t>0078</t>
  </si>
  <si>
    <t>0079</t>
  </si>
  <si>
    <t>0081</t>
  </si>
  <si>
    <t>0082</t>
  </si>
  <si>
    <t>0083</t>
  </si>
  <si>
    <t>0085</t>
  </si>
  <si>
    <t>0086</t>
  </si>
  <si>
    <t>0087</t>
  </si>
  <si>
    <t>0088</t>
  </si>
  <si>
    <t>0089</t>
  </si>
  <si>
    <t>0091</t>
  </si>
  <si>
    <t>0092</t>
  </si>
  <si>
    <t>0093</t>
  </si>
  <si>
    <t>0094</t>
  </si>
  <si>
    <t>0095</t>
  </si>
  <si>
    <t>0096</t>
  </si>
  <si>
    <t>0097</t>
  </si>
  <si>
    <t>0098</t>
  </si>
  <si>
    <t>0099</t>
  </si>
  <si>
    <t>0101</t>
  </si>
  <si>
    <t>0102</t>
  </si>
  <si>
    <t>0103</t>
  </si>
  <si>
    <t>00104</t>
  </si>
  <si>
    <t>0402</t>
  </si>
  <si>
    <t>0403</t>
  </si>
  <si>
    <t>0404</t>
  </si>
  <si>
    <t>0405</t>
  </si>
  <si>
    <t>0406</t>
  </si>
  <si>
    <t>0530</t>
  </si>
  <si>
    <t>0540</t>
  </si>
  <si>
    <t>0570</t>
  </si>
  <si>
    <t>0601</t>
  </si>
  <si>
    <t>TOTAL EXPOSURES</t>
  </si>
  <si>
    <t>Of which: RE-SECURITISATIONS</t>
  </si>
  <si>
    <t>ORIGINATOR: TOTAL EXPOSURES</t>
  </si>
  <si>
    <t>SECURITISATIONS</t>
  </si>
  <si>
    <t>0041</t>
  </si>
  <si>
    <t>OF WHICH: QUALIFYING FOR DIFFERENTIATED CAPITAL TREATMENT</t>
  </si>
  <si>
    <t>RE-SECURITISATIONS</t>
  </si>
  <si>
    <t>INVESTOR: TOTAL EXPOSURES</t>
  </si>
  <si>
    <t>SPONSOR: TOTAL EXPOSURES</t>
  </si>
  <si>
    <t>C 20.00 - MARKET RISK: STANDARDISED APPROACH FOR SPECIFIC RISK IN THE CORRELATION TRADING PORTFOLIO (MKR SA CTP)</t>
  </si>
  <si>
    <t>BREAKDOWN OF THE NET POSITION (LONG) ACCORDING TO RISK WEIGHTS</t>
  </si>
  <si>
    <t>BREAKDOWN OF THE NET POSITION (SHORT) ACCORDING TO RISK WEIGHTS</t>
  </si>
  <si>
    <t>AFTER CAP</t>
  </si>
  <si>
    <t>TOTAL OWN FUNDS REQUIREMENTS</t>
  </si>
  <si>
    <t>[100 - 250%[</t>
  </si>
  <si>
    <t>[250 - 350%[</t>
  </si>
  <si>
    <t>[425 - 650%[</t>
  </si>
  <si>
    <t>[650 - 1250%[</t>
  </si>
  <si>
    <t xml:space="preserve">WEIGHTED NET SHORT POSITIONS </t>
  </si>
  <si>
    <t>SECURITISATION POSITIONS:</t>
  </si>
  <si>
    <t>OTHER CTP POSITIONS</t>
  </si>
  <si>
    <t>N-TH-TO-DEFAULT CREDIT DERIVATIVES:</t>
  </si>
  <si>
    <t>N-TH-TO-DEFAULT CREDIT DERIVATIVES</t>
  </si>
  <si>
    <t>C 21.00 - MARKET RISK: STANDARDISED APPROACH FOR POSITION RISK IN EQUITIES (MKR SA EQU)</t>
  </si>
  <si>
    <t>National market:</t>
  </si>
  <si>
    <t>EQUITIES IN TRADING BOOK</t>
  </si>
  <si>
    <t>0021</t>
  </si>
  <si>
    <t>0022</t>
  </si>
  <si>
    <t>Exchange traded stock-index futures broadly diversified subject to particular approach</t>
  </si>
  <si>
    <t>Other equities than exchange traded stock-index futures broadly diversified</t>
  </si>
  <si>
    <t>0125</t>
  </si>
  <si>
    <t>C 22.00 - MARKET RISK: STANDARDISED APPROACHES FOR FOREIGN EXCHANGE RISK (MKR SA FX)</t>
  </si>
  <si>
    <t>POSITIONS SUBJECT TO CAPITAL CHARGE
(Including redistribution of unmatched positions in non-reporting currencies subject to special treatment for matched positions)</t>
  </si>
  <si>
    <t>MATCHED</t>
  </si>
  <si>
    <t>TOTAL POSITIONS</t>
  </si>
  <si>
    <t>Currencies closely correlated</t>
  </si>
  <si>
    <t>0025</t>
  </si>
  <si>
    <t>of which: reporting currency</t>
  </si>
  <si>
    <t>All other currencies (including CIUs treated as different currencies)</t>
  </si>
  <si>
    <t xml:space="preserve">Gold </t>
  </si>
  <si>
    <t>BREAKDOWN OF TOTAL POSITIONS (REPORTING CURRENCY INCLUDED) BY EXPOSURE TYPES</t>
  </si>
  <si>
    <t>Other assets and liabilities other than off-balance sheet items and derivatives</t>
  </si>
  <si>
    <t>Off-balance sheet items</t>
  </si>
  <si>
    <t>Memorandum items: CURRENCY POSITIONS</t>
  </si>
  <si>
    <t>Euro</t>
  </si>
  <si>
    <t>Lek</t>
  </si>
  <si>
    <t>Argentine Peso</t>
  </si>
  <si>
    <t>Australian Dollar</t>
  </si>
  <si>
    <t>Brazilian Real</t>
  </si>
  <si>
    <t>Bulgarian Lev</t>
  </si>
  <si>
    <t>Canadian Dollar</t>
  </si>
  <si>
    <t>Czech Koruna</t>
  </si>
  <si>
    <t>Danish Krone</t>
  </si>
  <si>
    <t>Egyptian Pound</t>
  </si>
  <si>
    <t>Pound Sterling</t>
  </si>
  <si>
    <t>Forint</t>
  </si>
  <si>
    <t>Yen</t>
  </si>
  <si>
    <t>Lithuanian Litas</t>
  </si>
  <si>
    <t>Denar</t>
  </si>
  <si>
    <t>Mexican Peso</t>
  </si>
  <si>
    <t>Zloty</t>
  </si>
  <si>
    <t>Rumanian Leu</t>
  </si>
  <si>
    <t>Russian Ruble</t>
  </si>
  <si>
    <t>Serbian Dinar</t>
  </si>
  <si>
    <t>Swedish Krona</t>
  </si>
  <si>
    <t>Swiss Franc</t>
  </si>
  <si>
    <t>Turkish Lira</t>
  </si>
  <si>
    <t>Hryvnia</t>
  </si>
  <si>
    <t>US Dollar</t>
  </si>
  <si>
    <t>Iceland Krona</t>
  </si>
  <si>
    <t>Norwegian Krone</t>
  </si>
  <si>
    <t>Hong Kong Dollar</t>
  </si>
  <si>
    <t>New Taiwan Dollar</t>
  </si>
  <si>
    <t>New Zealand Dollar</t>
  </si>
  <si>
    <t>Singapore Dollar</t>
  </si>
  <si>
    <t>Won</t>
  </si>
  <si>
    <t>Yuan Renminbi</t>
  </si>
  <si>
    <t>Other</t>
  </si>
  <si>
    <t>Croatian Kuna</t>
  </si>
  <si>
    <t>C 23.00 - MARKET RISK: STANDARDISED APPROACHES FOR COMMODITIES (MKR SA COM)</t>
  </si>
  <si>
    <t>TOTAL POSITIONS IN COMMODITIES</t>
  </si>
  <si>
    <t>Precious metals (except gold)</t>
  </si>
  <si>
    <t>Base metals</t>
  </si>
  <si>
    <t>Agricultural products (softs)</t>
  </si>
  <si>
    <t>Others</t>
  </si>
  <si>
    <t xml:space="preserve">              Of which energy products (oil, gas)</t>
  </si>
  <si>
    <t>Maturity ladder approach</t>
  </si>
  <si>
    <t>Extended maturity ladder approach</t>
  </si>
  <si>
    <t>Simplified approach: All positions</t>
  </si>
  <si>
    <t>0135</t>
  </si>
  <si>
    <t>VaR</t>
  </si>
  <si>
    <t>STRESSED VaR</t>
  </si>
  <si>
    <t>C 25.00 - CREDIT VALUE ADJUSTMENT RISK (CVA)</t>
  </si>
  <si>
    <t>EXPOSURE VALUE</t>
  </si>
  <si>
    <t>OWN FUNDS 
REQUIREMENTS</t>
  </si>
  <si>
    <t>TOTAL RISK
 EXPOSURE AMOUNT</t>
  </si>
  <si>
    <t>MEMORANDUM ITEMS</t>
  </si>
  <si>
    <t>CVA RISK HEDGE NOTIONALS</t>
  </si>
  <si>
    <t xml:space="preserve">of which:
 OTC Derivatives </t>
  </si>
  <si>
    <t>of which:
SFT</t>
  </si>
  <si>
    <r>
      <t>MULTIPLICATION FACTOR (m</t>
    </r>
    <r>
      <rPr>
        <b/>
        <vertAlign val="subscript"/>
        <sz val="10"/>
        <rFont val="Verdana"/>
        <family val="2"/>
      </rPr>
      <t>c</t>
    </r>
    <r>
      <rPr>
        <b/>
        <sz val="10"/>
        <rFont val="Verdana"/>
        <family val="2"/>
      </rPr>
      <t>) x AVERAGE OF PREVIOUS 60 WORKING DAYS (VaR</t>
    </r>
    <r>
      <rPr>
        <b/>
        <vertAlign val="subscript"/>
        <sz val="10"/>
        <rFont val="Verdana"/>
        <family val="2"/>
      </rPr>
      <t>avg</t>
    </r>
    <r>
      <rPr>
        <b/>
        <sz val="10"/>
        <rFont val="Verdana"/>
        <family val="2"/>
      </rPr>
      <t>)</t>
    </r>
  </si>
  <si>
    <r>
      <t>PREVIOUS DAY
(VaR</t>
    </r>
    <r>
      <rPr>
        <b/>
        <vertAlign val="subscript"/>
        <sz val="10"/>
        <rFont val="Verdana"/>
        <family val="2"/>
      </rPr>
      <t>t-1</t>
    </r>
    <r>
      <rPr>
        <b/>
        <sz val="10"/>
        <rFont val="Verdana"/>
        <family val="2"/>
      </rPr>
      <t>)</t>
    </r>
  </si>
  <si>
    <r>
      <t>MULTIPLICATION FACTOR (m</t>
    </r>
    <r>
      <rPr>
        <b/>
        <vertAlign val="subscript"/>
        <sz val="10"/>
        <rFont val="Verdana"/>
        <family val="2"/>
      </rPr>
      <t>s</t>
    </r>
    <r>
      <rPr>
        <b/>
        <sz val="10"/>
        <rFont val="Verdana"/>
        <family val="2"/>
      </rPr>
      <t>) x AVERAGE OF PREVIOUS 60 WORKING DAYS (SVaR</t>
    </r>
    <r>
      <rPr>
        <b/>
        <vertAlign val="subscript"/>
        <sz val="10"/>
        <rFont val="Verdana"/>
        <family val="2"/>
      </rPr>
      <t>avg</t>
    </r>
    <r>
      <rPr>
        <b/>
        <sz val="10"/>
        <rFont val="Verdana"/>
        <family val="2"/>
      </rPr>
      <t>)</t>
    </r>
  </si>
  <si>
    <r>
      <t>LATEST AVAILABLE (SVaR</t>
    </r>
    <r>
      <rPr>
        <b/>
        <vertAlign val="subscript"/>
        <sz val="10"/>
        <rFont val="Verdana"/>
        <family val="2"/>
      </rPr>
      <t>t-1</t>
    </r>
    <r>
      <rPr>
        <b/>
        <sz val="10"/>
        <rFont val="Verdana"/>
        <family val="2"/>
      </rPr>
      <t>)</t>
    </r>
  </si>
  <si>
    <t>Number of counterparties</t>
  </si>
  <si>
    <t xml:space="preserve">of which: proxy was used to determine credit spread </t>
  </si>
  <si>
    <t>INCURRED CVA</t>
  </si>
  <si>
    <t>SINGLE NAME CDS</t>
  </si>
  <si>
    <t>INDEX CDS</t>
  </si>
  <si>
    <t xml:space="preserve">0080
</t>
  </si>
  <si>
    <t>CVA risk total</t>
  </si>
  <si>
    <t>According to Advanced method</t>
  </si>
  <si>
    <t>According to Standardised method</t>
  </si>
  <si>
    <t>Based on OEM</t>
  </si>
  <si>
    <t>C 34.02 COUNTERPARTY CREDIT RISK: CCR EXPOSURES BY APPROACH (CCR 2)</t>
  </si>
  <si>
    <t xml:space="preserve">Exposures </t>
  </si>
  <si>
    <t>APPROACH</t>
  </si>
  <si>
    <t xml:space="preserve"> NUMBER OF COUNTERPARTIES</t>
  </si>
  <si>
    <t>NUMBER OF TRANSACTIONS</t>
  </si>
  <si>
    <r>
      <t>NOTIONAL</t>
    </r>
    <r>
      <rPr>
        <b/>
        <strike/>
        <sz val="11"/>
        <rFont val="Verdana"/>
        <family val="2"/>
      </rPr>
      <t xml:space="preserve">
</t>
    </r>
    <r>
      <rPr>
        <b/>
        <sz val="11"/>
        <rFont val="Verdana"/>
        <family val="2"/>
      </rPr>
      <t>AMOUNTS</t>
    </r>
  </si>
  <si>
    <t>CURRENT MARKET VALUE (CMV), POSITIVE</t>
  </si>
  <si>
    <t>CURRENT MARKET VALUE (CMV), NEGATIVE</t>
  </si>
  <si>
    <t>VARIATION MARGIN (VM), RECEIVED</t>
  </si>
  <si>
    <t>VARIATION MARGIN (VM), POSTED</t>
  </si>
  <si>
    <t xml:space="preserve">NET INDEPENDENT COLLATERAL AMOUNT (NICA), RECEIVED </t>
  </si>
  <si>
    <t xml:space="preserve">NET INDEPENDENT COLLATERAL AMOUNT (NICA), POSTED </t>
  </si>
  <si>
    <t xml:space="preserve">REPLACE-MENT COST (RC) </t>
  </si>
  <si>
    <t>POTENTIAL FUTURE EXPOSURE  (PFE)</t>
  </si>
  <si>
    <t>CURRENT EXPOSURE</t>
  </si>
  <si>
    <t>EEPE</t>
  </si>
  <si>
    <t>ALPHA USED FOR COMPUTING REGULATORY EXPOSURE VALUE</t>
  </si>
  <si>
    <t>EXPOSURE VALUE 
PRE-CRM</t>
  </si>
  <si>
    <t>EXPOSURE VALUE POST-CRM</t>
  </si>
  <si>
    <t>RISK WEIGHTED EXPOSURE AMOUNTS</t>
  </si>
  <si>
    <t>Positions treated with the CR Standardised Approach</t>
  </si>
  <si>
    <t>Positions treated with the CR IRB Approach</t>
  </si>
  <si>
    <t>ORIGINAL EXPOSURE METHOD (FOR DERIVATIVES)</t>
  </si>
  <si>
    <t>1.4</t>
  </si>
  <si>
    <t>SIMPLIFIED SA-CCR (FOR DERIVATIVES)</t>
  </si>
  <si>
    <t>SA-CCR (FOR DERIVATIVES)</t>
  </si>
  <si>
    <t>IMM (FOR DERIVATIVES AND SFTS)</t>
  </si>
  <si>
    <t>Securities financing transactions netting sets</t>
  </si>
  <si>
    <t>Derivatives and long settlement transactions netting sets</t>
  </si>
  <si>
    <t>From contractual cross-product netting sets</t>
  </si>
  <si>
    <t>FINANCIAL COLLATERAL SIMPLE METHOD (FOR SFTS)</t>
  </si>
  <si>
    <t>FINANCIAL COLLATERAL COMPREHENSIVE METHOD (FOR SFTS)</t>
  </si>
  <si>
    <t>VAR FOR SFTS</t>
  </si>
  <si>
    <t>TOTAL</t>
  </si>
  <si>
    <t>of which: SWWR positions</t>
  </si>
  <si>
    <t>Margined business</t>
  </si>
  <si>
    <t>Unmargined business</t>
  </si>
  <si>
    <t>USD</t>
  </si>
  <si>
    <t>Weights (in %)
(supporting column: General risk - Maturity-based approach)</t>
  </si>
  <si>
    <t>Weighted net positions
(supporting column: General risk - Maturity-based approach)</t>
  </si>
  <si>
    <t>Matched weighted position in maturity band
(supporting column: General risk - Maturity-based approach)</t>
  </si>
  <si>
    <t>Unmatched weighted position by band 
(supporting column: General risk - Maturity-based approach)</t>
  </si>
  <si>
    <t>Unmatched weighted position by zone
(supporting column: General risk - Maturity-based approach)</t>
  </si>
  <si>
    <t>Matched weighted position by zone
(supporting column: General risk - Maturity-based approach)</t>
  </si>
  <si>
    <t>Unmatched by zone
Supporting column</t>
  </si>
  <si>
    <t>Matched weighted position between zones
(supporting column: General risk - Maturity-based approach)</t>
  </si>
  <si>
    <t>Zones 1 and 2</t>
  </si>
  <si>
    <t>Zones 2 and 3</t>
  </si>
  <si>
    <t>Zones 1 and 3</t>
  </si>
  <si>
    <t>010</t>
  </si>
  <si>
    <t>020</t>
  </si>
  <si>
    <t>030</t>
  </si>
  <si>
    <t>040</t>
  </si>
  <si>
    <t>050</t>
  </si>
  <si>
    <t>060</t>
  </si>
  <si>
    <t>070</t>
  </si>
  <si>
    <t>011</t>
  </si>
  <si>
    <t>012</t>
  </si>
  <si>
    <t>013</t>
  </si>
  <si>
    <t>080</t>
  </si>
  <si>
    <t>090</t>
  </si>
  <si>
    <t>100</t>
  </si>
  <si>
    <t>110</t>
  </si>
  <si>
    <t>120</t>
  </si>
  <si>
    <t>130</t>
  </si>
  <si>
    <t>140</t>
  </si>
  <si>
    <t>150</t>
  </si>
  <si>
    <t>160</t>
  </si>
  <si>
    <t>170</t>
  </si>
  <si>
    <t>180</t>
  </si>
  <si>
    <t>190</t>
  </si>
  <si>
    <t>200</t>
  </si>
  <si>
    <t>210</t>
  </si>
  <si>
    <t>220</t>
  </si>
  <si>
    <t>230</t>
  </si>
  <si>
    <t>240</t>
  </si>
  <si>
    <t>250</t>
  </si>
  <si>
    <t>260</t>
  </si>
  <si>
    <t>270</t>
  </si>
  <si>
    <t>280</t>
  </si>
  <si>
    <t>290</t>
  </si>
  <si>
    <t>300</t>
  </si>
  <si>
    <t>310</t>
  </si>
  <si>
    <t>320</t>
  </si>
  <si>
    <t>321</t>
  </si>
  <si>
    <t>350</t>
  </si>
  <si>
    <t>EUR</t>
  </si>
  <si>
    <t>RUB</t>
  </si>
  <si>
    <t>CHF</t>
  </si>
  <si>
    <t>GBP</t>
  </si>
  <si>
    <t>JPY</t>
  </si>
  <si>
    <t>OTHER</t>
  </si>
  <si>
    <t xml:space="preserve">            C 21.00 - MARKET RISK: STANDARDISED APPROACH FOR POSITION RISK IN EQUITIES (MKR SA EQU)</t>
  </si>
  <si>
    <t>021</t>
  </si>
  <si>
    <t>022</t>
  </si>
  <si>
    <t>Bulgaria</t>
  </si>
  <si>
    <t>Czech Republic</t>
  </si>
  <si>
    <t>Denmark</t>
  </si>
  <si>
    <t>Egypt</t>
  </si>
  <si>
    <t>Hungary</t>
  </si>
  <si>
    <t>Iceland</t>
  </si>
  <si>
    <t>Liechtenstein</t>
  </si>
  <si>
    <t>Norway</t>
  </si>
  <si>
    <t>Poland</t>
  </si>
  <si>
    <t>Romania</t>
  </si>
  <si>
    <t>Sweden</t>
  </si>
  <si>
    <t>United Kingdom</t>
  </si>
  <si>
    <t>Albania</t>
  </si>
  <si>
    <t>Japan</t>
  </si>
  <si>
    <t>FYROM</t>
  </si>
  <si>
    <t>Russian Federation</t>
  </si>
  <si>
    <t>Serbia</t>
  </si>
  <si>
    <t>Switzerland</t>
  </si>
  <si>
    <t>Turkey</t>
  </si>
  <si>
    <t>Ukraine</t>
  </si>
  <si>
    <t>USA</t>
  </si>
  <si>
    <t>NAME</t>
  </si>
  <si>
    <t>CODE</t>
  </si>
  <si>
    <t>LEI code</t>
  </si>
  <si>
    <t xml:space="preserve">SCOPE OF DATA: SOLO FULLY CONSOLIDATED (SF) OR SOLO PARTIALLY CONSOLIDATED (SP) </t>
  </si>
  <si>
    <t>COUNTRY CODE</t>
  </si>
  <si>
    <t>SHARE OF HOLDING (%)</t>
  </si>
  <si>
    <t>Legal entity identifier</t>
  </si>
  <si>
    <t>025</t>
  </si>
  <si>
    <t>001</t>
  </si>
  <si>
    <t>002</t>
  </si>
  <si>
    <t>003</t>
  </si>
  <si>
    <t>004</t>
  </si>
  <si>
    <t>005</t>
  </si>
  <si>
    <t>006</t>
  </si>
  <si>
    <t>007</t>
  </si>
  <si>
    <t>008</t>
  </si>
  <si>
    <t>009</t>
  </si>
  <si>
    <t xml:space="preserve"> C 06.02 - GROUP SOLVENCY: INFORMATION ON AFFILIATES (GS)</t>
  </si>
  <si>
    <t>Short name (Revised)</t>
  </si>
  <si>
    <t>IF2</t>
  </si>
  <si>
    <t>GROUP SOLVENCY</t>
  </si>
  <si>
    <t>C 06.02</t>
  </si>
  <si>
    <t>GROUP SOLVENCY: INFORMATION ON AFFILIATES</t>
  </si>
  <si>
    <t>GS</t>
  </si>
  <si>
    <t>MARKET RISK</t>
  </si>
  <si>
    <t>C 18.00</t>
  </si>
  <si>
    <t>C 19.00</t>
  </si>
  <si>
    <t>C 20.00</t>
  </si>
  <si>
    <t>C 21.00</t>
  </si>
  <si>
    <t>C 22.00</t>
  </si>
  <si>
    <t>C 23.00</t>
  </si>
  <si>
    <t>MARKET RISK: STANDARDISED APPROACH FOR SPECIFIC RISK IN SECURITISATIONS</t>
  </si>
  <si>
    <t>ARKET RISK: STANDARDISED APPROACH FOR SPECIFIC RISK IN THE CORRELATION TRADING PORTFOLIO</t>
  </si>
  <si>
    <t>ARKET RISK: STANDARDISED APPROACH FOR POSITION RISK IN EQUITIES</t>
  </si>
  <si>
    <t>MARKET RISK: STANDARDISED APPROACHES FOR FOREIGN EXCHANGE RISK</t>
  </si>
  <si>
    <t>ARKET RISK: STANDARDISED APPROACHES FOR COMMODITIES</t>
  </si>
  <si>
    <t>MARKET RISK: STANDARDISED APPROACH FOR POSITION RISKS IN TRADED DEBT INSTRUMENTS</t>
  </si>
  <si>
    <t>MKR SA TDI</t>
  </si>
  <si>
    <t>MKR SA SEC</t>
  </si>
  <si>
    <t>MKR SA CTP</t>
  </si>
  <si>
    <t>MKR SA EQU</t>
  </si>
  <si>
    <t>MKR SA FX</t>
  </si>
  <si>
    <t>MKR SA COM</t>
  </si>
  <si>
    <r>
      <t>Annex I</t>
    </r>
    <r>
      <rPr>
        <b/>
        <sz val="11"/>
        <rFont val="Verdana"/>
        <family val="2"/>
      </rPr>
      <t xml:space="preserve"> - REPORTING FOR INVESTMENT FIRMS OTHER THAN SMALL AND NON-INTERCONNECTED </t>
    </r>
  </si>
  <si>
    <t>CREDIT VALUATION ADJUSTMENT RISK</t>
  </si>
  <si>
    <t>C 25.00</t>
  </si>
  <si>
    <t>CVA</t>
  </si>
  <si>
    <t>COUNTERPARTY CREDIT RISK</t>
  </si>
  <si>
    <t>C 34.02</t>
  </si>
  <si>
    <t>CCR</t>
  </si>
  <si>
    <t>COUNTERPARTY CREDIT RISK: CCR EXPOSURES BY APPROACH (CCR 2)</t>
  </si>
  <si>
    <t xml:space="preserve">Assets under management </t>
  </si>
  <si>
    <t xml:space="preserve">Client money held - Segregated  </t>
  </si>
  <si>
    <t xml:space="preserve">Client orders handled - Cash trades  </t>
  </si>
  <si>
    <t>VIII.</t>
  </si>
  <si>
    <t>IX.</t>
  </si>
  <si>
    <t>X.</t>
  </si>
  <si>
    <t>XI.</t>
  </si>
  <si>
    <t>Minimum Common Equity Tier 1 Capital:</t>
  </si>
  <si>
    <t>Total Minimum Common Equity Tier 1 capital required at the reporting date</t>
  </si>
  <si>
    <t>Actual Common Equity T1 Capital (in euro) at the reporting date</t>
  </si>
  <si>
    <t>Additional Capital required at the reporting date</t>
  </si>
  <si>
    <t>If additional capital is required then complete the following:</t>
  </si>
  <si>
    <t>Amount in thousand in EURO - €</t>
  </si>
  <si>
    <t>Supporting column 
(2% total own funds)</t>
  </si>
  <si>
    <t>Total own funds requirement (including Transitional Requirements)</t>
  </si>
  <si>
    <t>CET 1 Ratio (including Transitional Requirements)</t>
  </si>
  <si>
    <t>Tier 1 Ratio (including Transitional Requirements)</t>
  </si>
  <si>
    <t>Own Funds Ratio (including Transitional Requirements)</t>
  </si>
  <si>
    <t>Not applicable for Investment Firms regulated by CySEC</t>
  </si>
  <si>
    <t>Locked</t>
  </si>
  <si>
    <t>Unlocked</t>
  </si>
  <si>
    <t>Description</t>
  </si>
  <si>
    <t>Locked / Unlocked cell</t>
  </si>
  <si>
    <t>Dropdown list</t>
  </si>
  <si>
    <t>To be completed by the Investment Firm</t>
  </si>
  <si>
    <t>Supporting/Additional Columns</t>
  </si>
  <si>
    <t>Cell that includes formula and is not to be completed by the Investment Firm</t>
  </si>
  <si>
    <t>MKR</t>
  </si>
  <si>
    <t>Exposure Value Excess as percentage of Own Funds (supporting column)</t>
  </si>
  <si>
    <t>Colour index in templates</t>
  </si>
  <si>
    <t>Colour</t>
  </si>
  <si>
    <t>Total Own Funds Ratio</t>
  </si>
  <si>
    <r>
      <t xml:space="preserve">Has the CIF </t>
    </r>
    <r>
      <rPr>
        <b/>
        <sz val="11"/>
        <rFont val="Verdana"/>
        <family val="2"/>
        <charset val="161"/>
      </rPr>
      <t>exceptionally</t>
    </r>
    <r>
      <rPr>
        <sz val="11"/>
        <rFont val="Verdana"/>
        <family val="2"/>
        <charset val="161"/>
      </rPr>
      <t xml:space="preserve"> breached</t>
    </r>
    <r>
      <rPr>
        <b/>
        <sz val="11"/>
        <rFont val="Verdana"/>
        <family val="2"/>
        <charset val="161"/>
      </rPr>
      <t xml:space="preserve"> any</t>
    </r>
    <r>
      <rPr>
        <sz val="11"/>
        <rFont val="Verdana"/>
        <family val="2"/>
        <charset val="161"/>
      </rPr>
      <t xml:space="preserve"> of the </t>
    </r>
    <r>
      <rPr>
        <b/>
        <sz val="11"/>
        <rFont val="Verdana"/>
        <family val="2"/>
        <charset val="161"/>
      </rPr>
      <t>minimum capital ratios</t>
    </r>
    <r>
      <rPr>
        <sz val="11"/>
        <rFont val="Verdana"/>
        <family val="2"/>
        <charset val="161"/>
      </rPr>
      <t xml:space="preserve"> listed above?</t>
    </r>
  </si>
  <si>
    <r>
      <rPr>
        <sz val="11"/>
        <rFont val="Verdana"/>
        <family val="2"/>
        <charset val="161"/>
      </rPr>
      <t>Is the CIF making use of the</t>
    </r>
    <r>
      <rPr>
        <b/>
        <sz val="11"/>
        <rFont val="Verdana"/>
        <family val="2"/>
        <charset val="161"/>
      </rPr>
      <t xml:space="preserve"> K-CMG factor </t>
    </r>
    <r>
      <rPr>
        <sz val="11"/>
        <rFont val="Verdana"/>
        <family val="2"/>
        <charset val="161"/>
      </rPr>
      <t xml:space="preserve">according to Article 23 of IFR? </t>
    </r>
    <r>
      <rPr>
        <b/>
        <sz val="11"/>
        <rFont val="Verdana"/>
        <family val="2"/>
      </rPr>
      <t xml:space="preserve">
</t>
    </r>
    <r>
      <rPr>
        <sz val="11"/>
        <rFont val="Verdana"/>
        <family val="2"/>
      </rPr>
      <t xml:space="preserve">Note that the application of K-CMG is subject to approval by CySEC based on the satisfaction of specific conditions, which are set out in Article 23 of the IFR. </t>
    </r>
  </si>
  <si>
    <r>
      <t>According to Article 43(1) of IFR, Investment Firms shall hold an amount of</t>
    </r>
    <r>
      <rPr>
        <b/>
        <sz val="11"/>
        <rFont val="Verdana"/>
        <family val="2"/>
        <charset val="161"/>
      </rPr>
      <t xml:space="preserve"> Liquid Assets </t>
    </r>
    <r>
      <rPr>
        <sz val="11"/>
        <rFont val="Verdana"/>
        <family val="2"/>
        <charset val="161"/>
      </rPr>
      <t xml:space="preserve">equivalent to at least </t>
    </r>
    <r>
      <rPr>
        <b/>
        <sz val="11"/>
        <rFont val="Verdana"/>
        <family val="2"/>
        <charset val="161"/>
      </rPr>
      <t>one third of their Fixed Overhead Requirement</t>
    </r>
    <r>
      <rPr>
        <sz val="11"/>
        <rFont val="Verdana"/>
        <family val="2"/>
        <charset val="161"/>
      </rPr>
      <t xml:space="preserve"> calculated based on Article 13(1) of the IFR.</t>
    </r>
  </si>
  <si>
    <t>Does the CIF hold Liquid Assets of at least one third of the Fixed Overhead Requirement ?</t>
  </si>
  <si>
    <r>
      <t xml:space="preserve">Does the CIF provide investment services and/or perform investment activities in CFDs and collaborate with Liquidity Providers that do not fall within one of the below categories as included in paragraph 3.12 of CySEC's Policy Statement PS-01-2019?
</t>
    </r>
    <r>
      <rPr>
        <sz val="11"/>
        <rFont val="Verdana"/>
        <family val="2"/>
        <charset val="161"/>
      </rPr>
      <t>i. Credit Institutions or Investment Firms domiciled in a third country for which there is an equivalent decision for the purposes of Article 107(4) of Regulation (EU) No 575/2013. The relevant articles in the Commission Implementing Decision 2014/908/EU are:
• Article 1 for Credit Institutions,
• Article 2 for Investment Firms, or
ii. EEA regulated entities (Credit Institutions of Investment Firms), or 
iii. Credit Institutions or Investment Firms domiciled in a member of G20.</t>
    </r>
  </si>
  <si>
    <t>Common Equity Tier 1 Capital to meet Art. 9(1) of IFR</t>
  </si>
  <si>
    <t>(a) Is AUM measured in accordance with IFR Article 17 less than EUR 1,2 billion?</t>
  </si>
  <si>
    <t>(b) Is COH measured in accordance with IFR Article 20 less than either:</t>
  </si>
  <si>
    <t>(c) Is ASA measured in accordance with IFR Article 19 zero?</t>
  </si>
  <si>
    <t>(e) Is DTF measured in accordance with IFR Article 33 zero?</t>
  </si>
  <si>
    <t>(f) Is NPR measured in accordance with IFR Article 22 zero?</t>
  </si>
  <si>
    <t>(f) Is CMG measured in accordance with IFR Article 23 zero?</t>
  </si>
  <si>
    <t>(g) Is TCD measured in accordance with IFR Article 26 zero?</t>
  </si>
  <si>
    <t>(d) Is CMH measured in accordance with IFR Article 18 zero?</t>
  </si>
  <si>
    <t>Notes</t>
  </si>
  <si>
    <r>
      <t xml:space="preserve">(h) Is the on- and off-balance-sheet total of the investment firm less than EUR 100 million? </t>
    </r>
    <r>
      <rPr>
        <i/>
        <sz val="11"/>
        <rFont val="Verdana"/>
        <family val="2"/>
        <charset val="161"/>
      </rPr>
      <t>(Note 1)</t>
    </r>
  </si>
  <si>
    <t>According to Article 9 of the IFR, a CIF shall at all times satisfy the following own funds requirements:</t>
  </si>
  <si>
    <t>Cell linked to another template</t>
  </si>
  <si>
    <t xml:space="preserve">Does the CIF rely on Article 25(5), second sub-paragraph of the IFR? </t>
  </si>
  <si>
    <r>
      <t xml:space="preserve">Does the CIF, by way of </t>
    </r>
    <r>
      <rPr>
        <b/>
        <sz val="11"/>
        <rFont val="Verdana"/>
        <family val="2"/>
        <charset val="161"/>
      </rPr>
      <t>derogation</t>
    </r>
    <r>
      <rPr>
        <sz val="11"/>
        <rFont val="Verdana"/>
        <family val="2"/>
        <charset val="161"/>
      </rPr>
      <t xml:space="preserve"> from Section 1, Chapter 4, Title II, Part Three of IFR and </t>
    </r>
    <r>
      <rPr>
        <b/>
        <sz val="11"/>
        <rFont val="Verdana"/>
        <family val="2"/>
        <charset val="161"/>
      </rPr>
      <t>subject to the approval of CySEC</t>
    </r>
    <r>
      <rPr>
        <sz val="11"/>
        <rFont val="Verdana"/>
        <family val="2"/>
        <charset val="161"/>
      </rPr>
      <t xml:space="preserve">, </t>
    </r>
    <r>
      <rPr>
        <b/>
        <sz val="11"/>
        <rFont val="Verdana"/>
        <family val="2"/>
        <charset val="161"/>
      </rPr>
      <t>calculate the exposure value of derivative contracts</t>
    </r>
    <r>
      <rPr>
        <sz val="11"/>
        <rFont val="Verdana"/>
        <family val="2"/>
        <charset val="161"/>
      </rPr>
      <t xml:space="preserve"> listed in Annex II of Regulation (EU) No 575/2013 and for the transactions referred to in points (b) to (f) of Article 25(1) of the IFR, </t>
    </r>
    <r>
      <rPr>
        <b/>
        <sz val="11"/>
        <rFont val="Verdana"/>
        <family val="2"/>
        <charset val="161"/>
      </rPr>
      <t xml:space="preserve">by applying one of the methods set out in Section 3, 4 or 5, Chapter 6, Title II, Part Three of Regulation (EU) No 575/2013, </t>
    </r>
    <r>
      <rPr>
        <sz val="11"/>
        <rFont val="Verdana"/>
        <family val="2"/>
        <charset val="161"/>
      </rPr>
      <t>in accordance with IFR Article 25(4) and, as applicable, IFR Article 25(5)?</t>
    </r>
  </si>
  <si>
    <t>XII.</t>
  </si>
  <si>
    <t xml:space="preserve">Does the CIF rely on Article 25(4), second sub-paragraph of the IFR? </t>
  </si>
  <si>
    <t>Limit with regard to concentration risk as determined in Article 37(1) of IFR (supporting column)</t>
  </si>
  <si>
    <t>IF5 - THRESHOLDS REVIEW</t>
  </si>
  <si>
    <t>IF6 - K-FACTOR Details</t>
  </si>
  <si>
    <t>IF7 - K-CON Details</t>
  </si>
  <si>
    <t>IF8 - CON</t>
  </si>
  <si>
    <t>IF9 - LIQ REQ</t>
  </si>
  <si>
    <t>385</t>
  </si>
  <si>
    <t>Total</t>
  </si>
  <si>
    <t>1. Off-b/s items shall consist of the items mentioned in Annex I of the Regulation (EU) No 575/2013 and can also include, but not be limited to, clients’ money where not included in the B/S, clients’ assets under management, contingent liabilities, etc., whether or not referred to in the CIF's audited F/S.</t>
  </si>
  <si>
    <t>INFORMATION ON ENTITIES SUBJECT TO OWN FUNDS REQUIREMENTS</t>
  </si>
  <si>
    <t>TOTAL TIER 1 CAPITAL</t>
  </si>
  <si>
    <t>TOTAL OWN FUNDS REQUIREMENT</t>
  </si>
  <si>
    <t>PERMANENT MINIMUM CAPITAL REQUIREMENT</t>
  </si>
  <si>
    <t xml:space="preserve">FIXED OVERHEAD REQUIREMENT </t>
  </si>
  <si>
    <t>K-FACTOR REQUIREMENT</t>
  </si>
  <si>
    <t>ENTITY TYPE (ACTIVITIES)</t>
  </si>
  <si>
    <t>Name of consolidating entity:</t>
  </si>
  <si>
    <t>Reason for falling under Consol Supervision:</t>
  </si>
  <si>
    <t>(A) Does the CIF fall under Article 12 of IFR (i.e. Small and non-interconnected investment firm or otherwise Class 3 investment firm)?</t>
  </si>
  <si>
    <r>
      <t xml:space="preserve">(B) Where applicable, please state the date on which the CIF began satisfying </t>
    </r>
    <r>
      <rPr>
        <b/>
        <u/>
        <sz val="11"/>
        <rFont val="Verdana"/>
        <family val="2"/>
        <charset val="161"/>
      </rPr>
      <t>all</t>
    </r>
    <r>
      <rPr>
        <b/>
        <sz val="11"/>
        <rFont val="Verdana"/>
        <family val="2"/>
        <charset val="161"/>
      </rPr>
      <t xml:space="preserve"> the conditions of IFR Article 12(1), provided that no breach of a threshold occurred from that date up until the time when this Form is submitted. If not applicable, please state N/A: </t>
    </r>
  </si>
  <si>
    <t>Name of Group of connected clients/counterparties</t>
  </si>
  <si>
    <t xml:space="preserve">Reasons for excess </t>
  </si>
  <si>
    <t>Actions for compliance</t>
  </si>
  <si>
    <t>Date for compliance</t>
  </si>
  <si>
    <t>014</t>
  </si>
  <si>
    <t>015</t>
  </si>
  <si>
    <t>016</t>
  </si>
  <si>
    <t>017</t>
  </si>
  <si>
    <t>018</t>
  </si>
  <si>
    <t>019</t>
  </si>
  <si>
    <t xml:space="preserve">Has the CIF obtained CySEC's approval, in accordance with Article 44(1) of the IFR? </t>
  </si>
  <si>
    <t>YES</t>
  </si>
  <si>
    <r>
      <t xml:space="preserve">If </t>
    </r>
    <r>
      <rPr>
        <b/>
        <sz val="11"/>
        <rFont val="Verdana"/>
        <family val="2"/>
      </rPr>
      <t>No</t>
    </r>
    <r>
      <rPr>
        <sz val="11"/>
        <rFont val="Verdana"/>
        <family val="2"/>
      </rPr>
      <t xml:space="preserve">, then complete the following. If </t>
    </r>
    <r>
      <rPr>
        <b/>
        <sz val="11"/>
        <rFont val="Verdana"/>
        <family val="2"/>
        <charset val="161"/>
      </rPr>
      <t>Yes</t>
    </r>
    <r>
      <rPr>
        <sz val="11"/>
        <rFont val="Verdana"/>
        <family val="2"/>
      </rPr>
      <t>, please state N/A:</t>
    </r>
  </si>
  <si>
    <r>
      <t xml:space="preserve">CET1: Other capital elements, deductions and adjustments </t>
    </r>
    <r>
      <rPr>
        <i/>
        <sz val="11"/>
        <rFont val="Verdana"/>
        <family val="2"/>
        <charset val="161"/>
      </rPr>
      <t>(Note 1)</t>
    </r>
  </si>
  <si>
    <t xml:space="preserve">1. The items reported in this row as deductions from CET1 capital should include (a) the CIFs' contribution to the Investors Compensation Fund ("ICF"), as required by CySEC Circular C162 (as this may be subsequently amended or replaced), and (b) the additional cash buffer of 3 per thousand of the eligible funds and financial instruments of the CIFs' clients, as required by CySEC Circular C334 (as this may be subsequently amended or replaced). </t>
  </si>
  <si>
    <t xml:space="preserve"> </t>
  </si>
  <si>
    <t>Highest of €2 million or 2% Own Funds Requirements</t>
  </si>
  <si>
    <t xml:space="preserve">Not applicable for Investment Firms under certain methods </t>
  </si>
  <si>
    <t>Reporting for Class 2 CIFs</t>
  </si>
  <si>
    <t>Per Article 38 of IFD, CySEC requires CIFs to take at an early stage the measures necessary to address the situation of a CIF not meeting the requirements of Art. 36 of IFD.  Therefore the CIF should state the actions it has already taken to restore compliance with its Own Funds requirement above.  In case a CIF has not yet taken the necessary measures to restore compliance with the above, CySEC has the supervisory powers of Article 39 of IFD.</t>
  </si>
  <si>
    <t>Pillar 2 requirement</t>
  </si>
  <si>
    <r>
      <t xml:space="preserve">Per Article 38 of IFD, CySEC requires CIFs to take at an early stage the measures necessary to address the situation of a CIF not meeting the requirements of Art. 9 of IFR.  Therefore the CIF should state the actions it has </t>
    </r>
    <r>
      <rPr>
        <b/>
        <u/>
        <sz val="11"/>
        <rFont val="Verdana"/>
        <family val="2"/>
        <charset val="161"/>
      </rPr>
      <t>already taken</t>
    </r>
    <r>
      <rPr>
        <b/>
        <sz val="11"/>
        <rFont val="Verdana"/>
        <family val="2"/>
      </rPr>
      <t xml:space="preserve"> to restore compliance with its Own Funds composition.  In case a CIF has not yet taken the necessary measures to restore compliance with the above, CySEC has the supervisory powers of Article 39 of IFD.</t>
    </r>
  </si>
  <si>
    <t xml:space="preserve">The parent undertaking and those of its subsidiaries that are subject to this Regulation shall set up a proper organisational structure and appropriate internal control mechanisms in order to ensure that the data required for consolidation are duly processed and forwarded. </t>
  </si>
  <si>
    <t>In particular, the parent undertaking shall ensure that subsidiaries that are not subject to this Regulation implement arrangements, processes and mechanisms to ensure proper consolidation.</t>
  </si>
  <si>
    <t>ALL</t>
  </si>
  <si>
    <t>BGN</t>
  </si>
  <si>
    <t>CZK</t>
  </si>
  <si>
    <t>DKK</t>
  </si>
  <si>
    <t>EGP</t>
  </si>
  <si>
    <t>HRK</t>
  </si>
  <si>
    <t>HUF</t>
  </si>
  <si>
    <t>ISK</t>
  </si>
  <si>
    <t>MKD</t>
  </si>
  <si>
    <t>NOK</t>
  </si>
  <si>
    <t>PLN</t>
  </si>
  <si>
    <t>RON</t>
  </si>
  <si>
    <t>RSD</t>
  </si>
  <si>
    <t>SEK</t>
  </si>
  <si>
    <t>TRY</t>
  </si>
  <si>
    <t>UAH</t>
  </si>
  <si>
    <t>Croatia</t>
  </si>
  <si>
    <t>Euro Area</t>
  </si>
  <si>
    <t>Limit with regard to concentration risk as determined in Article 37(3a) of IFR (supporting column)</t>
  </si>
  <si>
    <t>Excess over the limit</t>
  </si>
  <si>
    <t>Limit with regard to concentration risk as determined in Article 37(3b) of IFR (supporting column)</t>
  </si>
  <si>
    <r>
      <t xml:space="preserve">Permanent minimum capital requirement </t>
    </r>
    <r>
      <rPr>
        <i/>
        <sz val="11"/>
        <rFont val="Verdana"/>
        <family val="2"/>
        <charset val="161"/>
      </rPr>
      <t>(Note 1)</t>
    </r>
  </si>
  <si>
    <t>Minimum Initial Capital:</t>
  </si>
  <si>
    <t>Trading Book Exposures exceeding the limits set in Article 37(1) &amp; 37(3) of IFR</t>
  </si>
  <si>
    <r>
      <t xml:space="preserve">(Combined) client orders handled - Cash trades </t>
    </r>
    <r>
      <rPr>
        <i/>
        <sz val="11"/>
        <rFont val="Verdana"/>
        <family val="2"/>
        <charset val="161"/>
      </rPr>
      <t>(Note 1)</t>
    </r>
  </si>
  <si>
    <r>
      <t xml:space="preserve">(Combined) assets under management </t>
    </r>
    <r>
      <rPr>
        <i/>
        <sz val="11"/>
        <rFont val="Verdana"/>
        <family val="2"/>
        <charset val="161"/>
      </rPr>
      <t>(Note 1)</t>
    </r>
  </si>
  <si>
    <r>
      <t xml:space="preserve">(Combined) client orders handled - Derivatives </t>
    </r>
    <r>
      <rPr>
        <i/>
        <sz val="11"/>
        <rFont val="Verdana"/>
        <family val="2"/>
        <charset val="161"/>
      </rPr>
      <t>(Note 1)</t>
    </r>
  </si>
  <si>
    <r>
      <t>Assets safeguarded and administered</t>
    </r>
    <r>
      <rPr>
        <sz val="11"/>
        <rFont val="Verdana"/>
        <family val="2"/>
        <charset val="161"/>
      </rPr>
      <t xml:space="preserve"> </t>
    </r>
    <r>
      <rPr>
        <i/>
        <sz val="11"/>
        <rFont val="Verdana"/>
        <family val="2"/>
        <charset val="161"/>
      </rPr>
      <t>(Note 2)</t>
    </r>
  </si>
  <si>
    <r>
      <t xml:space="preserve">Client money held </t>
    </r>
    <r>
      <rPr>
        <i/>
        <sz val="11"/>
        <rFont val="Verdana"/>
        <family val="2"/>
        <charset val="161"/>
      </rPr>
      <t>(Note 2)</t>
    </r>
  </si>
  <si>
    <r>
      <t xml:space="preserve">Daily trading flow - cash trades and derivative trades </t>
    </r>
    <r>
      <rPr>
        <i/>
        <sz val="11"/>
        <color rgb="FF000000"/>
        <rFont val="Verdana"/>
        <family val="2"/>
        <charset val="161"/>
      </rPr>
      <t>(Note 2)</t>
    </r>
  </si>
  <si>
    <r>
      <t xml:space="preserve">Net position risk </t>
    </r>
    <r>
      <rPr>
        <i/>
        <sz val="11"/>
        <color rgb="FF000000"/>
        <rFont val="Verdana"/>
        <family val="2"/>
        <charset val="161"/>
      </rPr>
      <t>(Note 2)</t>
    </r>
  </si>
  <si>
    <r>
      <t xml:space="preserve">Clearing margin given </t>
    </r>
    <r>
      <rPr>
        <i/>
        <sz val="11"/>
        <color rgb="FF000000"/>
        <rFont val="Verdana"/>
        <family val="2"/>
        <charset val="161"/>
      </rPr>
      <t>(Note 2)</t>
    </r>
  </si>
  <si>
    <r>
      <t xml:space="preserve">Trading counterparty default </t>
    </r>
    <r>
      <rPr>
        <i/>
        <sz val="11"/>
        <color rgb="FF000000"/>
        <rFont val="Verdana"/>
        <family val="2"/>
        <charset val="161"/>
      </rPr>
      <t>(Note 2)</t>
    </r>
  </si>
  <si>
    <r>
      <t>Have the</t>
    </r>
    <r>
      <rPr>
        <b/>
        <sz val="11"/>
        <rFont val="Verdana"/>
        <family val="2"/>
        <charset val="161"/>
      </rPr>
      <t xml:space="preserve"> Own Funds </t>
    </r>
    <r>
      <rPr>
        <sz val="11"/>
        <rFont val="Verdana"/>
        <family val="2"/>
      </rPr>
      <t xml:space="preserve">of the CIF </t>
    </r>
    <r>
      <rPr>
        <b/>
        <sz val="11"/>
        <rFont val="Verdana"/>
        <family val="2"/>
        <charset val="161"/>
      </rPr>
      <t>exceptionally</t>
    </r>
    <r>
      <rPr>
        <sz val="11"/>
        <rFont val="Verdana"/>
        <family val="2"/>
      </rPr>
      <t xml:space="preserve"> decreased below the limits of Own funds requirements (incl. transitional provisions), as specified in Article 11 of IFR? </t>
    </r>
  </si>
  <si>
    <r>
      <t xml:space="preserve">Per Article 38 of IFD, CySEC requires CIFs to take at an early stage the measures necessary to address the situation of a CIF not meeting the requirements of  Art. 11 of IFR.  Therefore the CIF should state the actions it has </t>
    </r>
    <r>
      <rPr>
        <b/>
        <u/>
        <sz val="11"/>
        <rFont val="Verdana"/>
        <family val="2"/>
        <charset val="161"/>
      </rPr>
      <t>already taken</t>
    </r>
    <r>
      <rPr>
        <b/>
        <sz val="11"/>
        <rFont val="Verdana"/>
        <family val="2"/>
      </rPr>
      <t xml:space="preserve"> to restore compliance with the own funds requirements.  In case a CIF has not yet taken the necessary measures to restore compliance with the above, CySEC has the supervisory powers of  Article 39 of IFD.</t>
    </r>
  </si>
  <si>
    <t>Own funds requirement</t>
  </si>
  <si>
    <t>IF 08.02  Level of concentration risk - Assets safeguarded and administered</t>
  </si>
  <si>
    <r>
      <t>(Combined) on - and off-balance sheet total</t>
    </r>
    <r>
      <rPr>
        <i/>
        <sz val="11"/>
        <rFont val="Verdana"/>
        <family val="2"/>
        <charset val="161"/>
      </rPr>
      <t xml:space="preserve"> (Note 3)</t>
    </r>
  </si>
  <si>
    <r>
      <t xml:space="preserve">Combined total annual gross revenue </t>
    </r>
    <r>
      <rPr>
        <i/>
        <sz val="11"/>
        <rFont val="Verdana"/>
        <family val="2"/>
        <charset val="161"/>
      </rPr>
      <t>(Note 4)</t>
    </r>
  </si>
  <si>
    <r>
      <t xml:space="preserve">Total annual gross revenue </t>
    </r>
    <r>
      <rPr>
        <i/>
        <sz val="11"/>
        <rFont val="Verdana"/>
        <family val="2"/>
        <charset val="161"/>
      </rPr>
      <t>(Note 5)</t>
    </r>
  </si>
  <si>
    <r>
      <t xml:space="preserve">(-) Intragroup part of the annual gross revenue </t>
    </r>
    <r>
      <rPr>
        <i/>
        <sz val="11"/>
        <rFont val="Verdana"/>
        <family val="2"/>
        <charset val="161"/>
      </rPr>
      <t>(Note 6)</t>
    </r>
  </si>
  <si>
    <r>
      <t xml:space="preserve">Transitional requirement </t>
    </r>
    <r>
      <rPr>
        <i/>
        <sz val="11"/>
        <rFont val="Verdana"/>
        <family val="2"/>
      </rPr>
      <t>based on CRR own funds requirements (per article 57(3)(a) of IFR)</t>
    </r>
  </si>
  <si>
    <t>Transitional requirement based on fixed overhead requirements (per article 57(3)(b) of IFR)</t>
  </si>
  <si>
    <r>
      <t xml:space="preserve">Transitional requirement for investment firms previously subject only to an initial capital requirement </t>
    </r>
    <r>
      <rPr>
        <i/>
        <sz val="11"/>
        <rFont val="Verdana"/>
        <family val="2"/>
        <charset val="161"/>
      </rPr>
      <t>(per article 57(4)(a) of IFR)</t>
    </r>
  </si>
  <si>
    <r>
      <t xml:space="preserve">Transitional requirement based on initial capital requirement at authorisation </t>
    </r>
    <r>
      <rPr>
        <i/>
        <sz val="11"/>
        <rFont val="Verdana"/>
        <family val="2"/>
        <charset val="161"/>
      </rPr>
      <t>(per article 57(4)(b) of IFR)</t>
    </r>
  </si>
  <si>
    <r>
      <t xml:space="preserve">Transitional requirement of at least 250 000 EUR </t>
    </r>
    <r>
      <rPr>
        <i/>
        <sz val="11"/>
        <rFont val="Verdana"/>
        <family val="2"/>
        <charset val="161"/>
      </rPr>
      <t>(per article 57(6) of IFR)</t>
    </r>
  </si>
  <si>
    <r>
      <t xml:space="preserve">Transitional requirement for investment firms that are not authorised to provide certain services  </t>
    </r>
    <r>
      <rPr>
        <i/>
        <sz val="11"/>
        <rFont val="Verdana"/>
        <family val="2"/>
        <charset val="161"/>
      </rPr>
      <t>(per article 57(4)(c) of IFR)</t>
    </r>
  </si>
  <si>
    <t>NOTES</t>
  </si>
  <si>
    <t xml:space="preserve">Union parent investment firms, Union parent investment holding companies and Union parent mixed financial holding companies shall comply with the obligations laid down in Parts Two, Three, Four, Six and Seven on the basis of their consolidated situation. </t>
  </si>
  <si>
    <r>
      <rPr>
        <b/>
        <sz val="14"/>
        <rFont val="Calibri"/>
        <family val="2"/>
        <charset val="161"/>
        <scheme val="minor"/>
      </rPr>
      <t xml:space="preserve">1. </t>
    </r>
    <r>
      <rPr>
        <b/>
        <u/>
        <sz val="14"/>
        <rFont val="Calibri"/>
        <family val="2"/>
        <charset val="161"/>
        <scheme val="minor"/>
      </rPr>
      <t>As per article 7(1) of Regulation (EU) 2019/2033 ('IFR'):</t>
    </r>
  </si>
  <si>
    <r>
      <rPr>
        <b/>
        <sz val="11"/>
        <rFont val="Verdana"/>
        <family val="2"/>
        <charset val="161"/>
      </rPr>
      <t xml:space="preserve">1. Rows 0010 - 0030: </t>
    </r>
    <r>
      <rPr>
        <sz val="11"/>
        <rFont val="Verdana"/>
        <family val="2"/>
        <charset val="161"/>
      </rPr>
      <t xml:space="preserve">As per Art. 12(2) of the IFR, where the reporting investment firm is part of a group, the value reported should be calculated on a combined basis for all investment firms that are part of a group and are registered in an EU Member State, whereas the figures reported in Column 0010 of the IF4 template are to be reported at a Solo level (ie for the CIF only), and where applicable,  at a Consolidated level too for the CIF and those entities in its group that are subject to consolidated supervision and which may or may not consist exclusively of investment firms.
</t>
    </r>
    <r>
      <rPr>
        <b/>
        <sz val="11"/>
        <rFont val="Verdana"/>
        <family val="2"/>
        <charset val="161"/>
      </rPr>
      <t>2. Rows 0040 - 0090:</t>
    </r>
    <r>
      <rPr>
        <sz val="11"/>
        <rFont val="Verdana"/>
        <family val="2"/>
        <charset val="161"/>
      </rPr>
      <t xml:space="preserve"> As per Art. 12(2) of the IFR, these figures shall apply to each investment firm on an individual basis, and therefore in the case of consolidated reporting, they should be expected to differ from the respective figures reported in Column 0010 of the IF4 template.
</t>
    </r>
    <r>
      <rPr>
        <b/>
        <sz val="11"/>
        <rFont val="Verdana"/>
        <family val="2"/>
        <charset val="161"/>
      </rPr>
      <t xml:space="preserve">
3. Row 0100 ((Combined) on - and off-balance sheet total):
</t>
    </r>
    <r>
      <rPr>
        <sz val="11"/>
        <rFont val="Verdana"/>
        <family val="2"/>
        <charset val="161"/>
      </rPr>
      <t xml:space="preserve">- CIFs should report in this cell, their total assets and off-balance sheet items as these applied at the end of the last financial year for which accounts have been finalised and approved by the management body. Where accounts have not been finalised and approved after six months from the end of the last financial year, CIFs shall use provisional accounts.
- Off-balance sheet items shall be determined in accordance with Note 1 of the "Summary" tab of this Form. 
- Where the reporting CIF is part of a group, the value reported shall correspond to the combined total assets and off-balance sheet items of all IFs that are part of the group, as per Art. 12(2) of IFR, and which are registered in an EU Member State. 
</t>
    </r>
    <r>
      <rPr>
        <b/>
        <sz val="11"/>
        <rFont val="Verdana"/>
        <family val="2"/>
        <charset val="161"/>
      </rPr>
      <t xml:space="preserve">
4. Row 0110 (Combined total annual gross revenue): 
- </t>
    </r>
    <r>
      <rPr>
        <sz val="11"/>
        <rFont val="Verdana"/>
        <family val="2"/>
        <charset val="161"/>
      </rPr>
      <t xml:space="preserve">This cell should always be completed by all CIFs and shall be calculated as an average on the basis of the annual figures from the two‐year period immediately preceding the given financial year, in line with point (53) of IFR Art. 4(1). 
- Where the reporting CIF is part of a group, the value reported shall correspond to the </t>
    </r>
    <r>
      <rPr>
        <u/>
        <sz val="11"/>
        <rFont val="Verdana"/>
        <family val="2"/>
        <charset val="161"/>
      </rPr>
      <t>combined revenues of IFs</t>
    </r>
    <r>
      <rPr>
        <sz val="11"/>
        <rFont val="Verdana"/>
        <family val="2"/>
        <charset val="161"/>
      </rPr>
      <t xml:space="preserve"> that are part of this group, as per Art. 12(2) of IFR, and which are registered in an EU Member State. The intragroup revenue transactions should </t>
    </r>
    <r>
      <rPr>
        <u/>
        <sz val="11"/>
        <rFont val="Verdana"/>
        <family val="2"/>
        <charset val="161"/>
      </rPr>
      <t>not</t>
    </r>
    <r>
      <rPr>
        <sz val="11"/>
        <rFont val="Verdana"/>
        <family val="2"/>
        <charset val="161"/>
      </rPr>
      <t xml:space="preserve"> be eliminated. 
- Where the reporting CIF is </t>
    </r>
    <r>
      <rPr>
        <u/>
        <sz val="11"/>
        <rFont val="Verdana"/>
        <family val="2"/>
        <charset val="161"/>
      </rPr>
      <t>not</t>
    </r>
    <r>
      <rPr>
        <sz val="11"/>
        <rFont val="Verdana"/>
        <family val="2"/>
        <charset val="161"/>
      </rPr>
      <t xml:space="preserve"> part of a group, the value reported shall correspond to the solo annual gross revenue of the reporting CIF (i.e same as row 0120 below). 
</t>
    </r>
    <r>
      <rPr>
        <b/>
        <sz val="11"/>
        <rFont val="Verdana"/>
        <family val="2"/>
        <charset val="161"/>
      </rPr>
      <t xml:space="preserve">5. Row 0120 (Total annual gross revenue): 
- </t>
    </r>
    <r>
      <rPr>
        <sz val="11"/>
        <rFont val="Verdana"/>
        <family val="2"/>
        <charset val="161"/>
      </rPr>
      <t xml:space="preserve">This cell should always be completed by all CIFs and shall be calculated as an average on the basis of the solo annual figures from the two‐year period immediately preceding the given financial year, in line with point (53) of IFR Art. 4(1). 
- Also, the value reported shall exclude the gross revenues generated within the group, if any, which should be eliminated and any income which is not linked to the investment services and activities performed, in line with point (53) of IFR art. 4(1).
- The amount reported in this Row should be broken down into the services from which it is generated, in Rows 0140-0290.
</t>
    </r>
    <r>
      <rPr>
        <b/>
        <sz val="11"/>
        <rFont val="Verdana"/>
        <family val="2"/>
        <charset val="161"/>
      </rPr>
      <t xml:space="preserve">6. Row 0130 (-) Intragroup part of the annual gross revenue: </t>
    </r>
    <r>
      <rPr>
        <sz val="11"/>
        <rFont val="Verdana"/>
        <family val="2"/>
        <charset val="161"/>
      </rPr>
      <t xml:space="preserve">
This cell should include the value of the gross revenues generated within the investment firm group per Art. 12(2) of IFR.
</t>
    </r>
    <r>
      <rPr>
        <b/>
        <sz val="11"/>
        <rFont val="Verdana"/>
        <family val="2"/>
        <charset val="161"/>
      </rPr>
      <t xml:space="preserve">7. Rows 0140 - 0290: </t>
    </r>
    <r>
      <rPr>
        <sz val="11"/>
        <rFont val="Verdana"/>
        <family val="2"/>
        <charset val="161"/>
      </rPr>
      <t xml:space="preserve">
Amounts reported in these cells should relate to the portion of the CIF's total annual gross revenue (as reported in Row 0120 above) which is generated from the service stated in each specific row. </t>
    </r>
  </si>
  <si>
    <t>Form 165-01</t>
  </si>
  <si>
    <r>
      <t xml:space="preserve">Of which: revenue from reception and transmission of orders </t>
    </r>
    <r>
      <rPr>
        <i/>
        <sz val="11"/>
        <rFont val="Verdana"/>
        <family val="2"/>
        <charset val="161"/>
      </rPr>
      <t>(Note 7)</t>
    </r>
  </si>
  <si>
    <r>
      <t xml:space="preserve">Of which: revenue from execution of orders </t>
    </r>
    <r>
      <rPr>
        <i/>
        <sz val="11"/>
        <rFont val="Verdana"/>
        <family val="2"/>
        <charset val="161"/>
      </rPr>
      <t>(Note 7)</t>
    </r>
  </si>
  <si>
    <r>
      <t xml:space="preserve">Of which: revenue from dealing on own account </t>
    </r>
    <r>
      <rPr>
        <i/>
        <sz val="11"/>
        <rFont val="Verdana"/>
        <family val="2"/>
        <charset val="161"/>
      </rPr>
      <t>(Note 7)</t>
    </r>
  </si>
  <si>
    <r>
      <t xml:space="preserve">Of which: revenue from portfolio management </t>
    </r>
    <r>
      <rPr>
        <i/>
        <sz val="11"/>
        <rFont val="Verdana"/>
        <family val="2"/>
        <charset val="161"/>
      </rPr>
      <t>(Note 7)</t>
    </r>
  </si>
  <si>
    <r>
      <t xml:space="preserve">Of which: revenue from investment advice </t>
    </r>
    <r>
      <rPr>
        <i/>
        <sz val="11"/>
        <rFont val="Verdana"/>
        <family val="2"/>
        <charset val="161"/>
      </rPr>
      <t>(Note 7)</t>
    </r>
  </si>
  <si>
    <r>
      <t>Of which: revenue from underwriting of financial instruments/placing on a firm commitment basis</t>
    </r>
    <r>
      <rPr>
        <i/>
        <sz val="11"/>
        <rFont val="Verdana"/>
        <family val="2"/>
        <charset val="161"/>
      </rPr>
      <t xml:space="preserve"> (Note 7)</t>
    </r>
  </si>
  <si>
    <r>
      <t xml:space="preserve">Of which: revenue from placing without a firm commitment basis </t>
    </r>
    <r>
      <rPr>
        <i/>
        <sz val="11"/>
        <rFont val="Verdana"/>
        <family val="2"/>
        <charset val="161"/>
      </rPr>
      <t>(Note 7)</t>
    </r>
  </si>
  <si>
    <r>
      <t xml:space="preserve">Of which: revenue from operation of an MTF </t>
    </r>
    <r>
      <rPr>
        <i/>
        <sz val="11"/>
        <rFont val="Verdana"/>
        <family val="2"/>
        <charset val="161"/>
      </rPr>
      <t>(Note 7)</t>
    </r>
  </si>
  <si>
    <r>
      <t xml:space="preserve">Of which: revenue from operation of an OTF </t>
    </r>
    <r>
      <rPr>
        <i/>
        <sz val="11"/>
        <rFont val="Verdana"/>
        <family val="2"/>
        <charset val="161"/>
      </rPr>
      <t>(Note 7)</t>
    </r>
  </si>
  <si>
    <r>
      <t xml:space="preserve">Of which: revenue from safekeeping and administration of financial instruments </t>
    </r>
    <r>
      <rPr>
        <i/>
        <sz val="11"/>
        <rFont val="Verdana"/>
        <family val="2"/>
        <charset val="161"/>
      </rPr>
      <t>(Note 7)</t>
    </r>
  </si>
  <si>
    <r>
      <t xml:space="preserve">Of which: revenue from granting credits or loans to investors </t>
    </r>
    <r>
      <rPr>
        <i/>
        <sz val="11"/>
        <rFont val="Verdana"/>
        <family val="2"/>
        <charset val="161"/>
      </rPr>
      <t>(Note 7)</t>
    </r>
  </si>
  <si>
    <r>
      <t xml:space="preserve">Of which: revenue from advice to undertakings on capital structure, industrial strategy and related matters and advice and services relating to mergers and the purchase of undertakings </t>
    </r>
    <r>
      <rPr>
        <i/>
        <sz val="11"/>
        <rFont val="Verdana"/>
        <family val="2"/>
        <charset val="161"/>
      </rPr>
      <t>(Note 7)</t>
    </r>
  </si>
  <si>
    <r>
      <t xml:space="preserve">Of which: revenue from foreign exchange services </t>
    </r>
    <r>
      <rPr>
        <i/>
        <sz val="11"/>
        <rFont val="Verdana"/>
        <family val="2"/>
        <charset val="161"/>
      </rPr>
      <t>(Note 7)</t>
    </r>
  </si>
  <si>
    <r>
      <t xml:space="preserve">Of which: investment research and financial analysis </t>
    </r>
    <r>
      <rPr>
        <i/>
        <sz val="11"/>
        <rFont val="Verdana"/>
        <family val="2"/>
        <charset val="161"/>
      </rPr>
      <t>(Note 7)</t>
    </r>
  </si>
  <si>
    <r>
      <t xml:space="preserve">Of which: revenue from services related to underwriting </t>
    </r>
    <r>
      <rPr>
        <i/>
        <sz val="11"/>
        <rFont val="Verdana"/>
        <family val="2"/>
        <charset val="161"/>
      </rPr>
      <t>(Note 7)</t>
    </r>
  </si>
  <si>
    <r>
      <t xml:space="preserve">Of which: investment services and ancillary activities related with the underlying of derivatives </t>
    </r>
    <r>
      <rPr>
        <i/>
        <sz val="11"/>
        <rFont val="Verdana"/>
        <family val="2"/>
        <charset val="161"/>
      </rPr>
      <t>(Note 7)</t>
    </r>
  </si>
  <si>
    <t>Aggregate exposure amount in case of excesses persisting more than 10 days</t>
  </si>
  <si>
    <r>
      <t xml:space="preserve">1. When this Form is prepared on an individual basis (i.e. at the level of the individual CIF), the amount to be reported in Cell C6 above shall be the amount of initial capital stated in Cell C30 of the "Summary" tab, translated to the CIF's reporting currency using the e-rate reported in Cell C21 of the "Summary" tab. When this Form is prepared on a consolidated basis (applicable only to CIFs belonging to groups that are subject to prudential consolidation by CySEC in accordance with the IFR &amp; IFD), Cell C6 above shall be populated in accordance with Article 10 of the relevant Draft Commission Delegated Regulation with regards to Regulatory Technical Standards on prudential consolidation of investment firms groups (EBA/CP/2020/06), i.e. </t>
    </r>
    <r>
      <rPr>
        <b/>
        <sz val="10"/>
        <rFont val="Verdana"/>
        <family val="2"/>
      </rPr>
      <t>the consolidated permanent minimum capital requirement shall amount to the sum of:</t>
    </r>
    <r>
      <rPr>
        <sz val="10"/>
        <rFont val="Verdana"/>
        <family val="2"/>
      </rPr>
      <t xml:space="preserve">
- the minimum capital requirement of the Union parent investment firm at the individual level; 
- the permanent minimum capital requirement at the individual level of all group undertakings that are fully consolidated;
- the permanent minimum capital requirement at the individual level of those group undertakings that are consolidated proportionally, in proportion to the rights in its capital held by the Union parent undertaking and included in the consolidation.
The individual permanent minimum capital requirements of group undertakings established in third countries shall be the permanent minimum requirements applicable had they been authorised in the Union.
Considering that the Commission Delegated Regulation is still in draft form, there is a possibility that the requirement for calculating the consolidated PMCR changes, in which case the amount reported in Cell C6 above shall be adjusted accordingly. 
</t>
    </r>
  </si>
  <si>
    <t>For guidance in regards to the completion of this Form, the CIFs are urged to consult Annex II 'Reporting for investment firms other than small and non-interconnected', set out in the COMMISSION IMPLEMENTING REGULATION (EU) 2021/2284 of 10 December 2021.</t>
  </si>
  <si>
    <t xml:space="preserve"> ENTITIES WITHIN SCOPE OF CONSOLIDATION (including the CIF)</t>
  </si>
  <si>
    <r>
      <t xml:space="preserve">2. This tab should be completed </t>
    </r>
    <r>
      <rPr>
        <b/>
        <u/>
        <sz val="14"/>
        <rFont val="Calibri"/>
        <family val="2"/>
        <charset val="161"/>
        <scheme val="minor"/>
      </rPr>
      <t>twice a year (</t>
    </r>
    <r>
      <rPr>
        <b/>
        <sz val="14"/>
        <rFont val="Calibri"/>
        <family val="2"/>
        <charset val="161"/>
        <scheme val="minor"/>
      </rPr>
      <t>i.e for the reporting of 30/6 and 31/12) for the entities within the scope of consolidation, including the CIF itself.</t>
    </r>
  </si>
  <si>
    <t>K - factor requirement / amount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</si>
</sst>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3" formatCode="_-* #,##0.00_-;\-* #,##0.00_-;_-* &quot;-&quot;??_-;_-@_-"/>
    <numFmt numFmtId="164" formatCode="_-* #,##0.00_-;\-* #,##0.00_-;_-* \-??_-;_-@_-"/>
    <numFmt numFmtId="165" formatCode="dd/mm/yyyy;@"/>
    <numFmt numFmtId="166" formatCode="0.0000"/>
    <numFmt numFmtId="167" formatCode="[$€-2]\ #,##0;[Red]\-[$€-2]\ #,##0"/>
    <numFmt numFmtId="168" formatCode="d/m/yyyy;@"/>
    <numFmt numFmtId="169" formatCode="d/mm/yyyy;@"/>
    <numFmt numFmtId="170" formatCode="_-* #,##0_-;\-* #,##0_-;_-* &quot;-&quot;??_-;_-@_-"/>
    <numFmt numFmtId="171" formatCode="#,##0_ ;\-#,##0\ "/>
  </numFmts>
  <fonts count="141">
    <font>
      <sz val="10"/>
      <color theme="1"/>
      <name val="Verdana"/>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1"/>
      <name val="Verdana"/>
      <family val="2"/>
    </font>
    <font>
      <sz val="11"/>
      <color rgb="FFFF0000"/>
      <name val="Verdana"/>
      <family val="2"/>
    </font>
    <font>
      <sz val="11"/>
      <color theme="1"/>
      <name val="Verdana"/>
      <family val="2"/>
    </font>
    <font>
      <sz val="11"/>
      <color theme="1"/>
      <name val="Calibri"/>
      <family val="2"/>
    </font>
    <font>
      <sz val="10"/>
      <name val="Arial"/>
      <family val="2"/>
    </font>
    <font>
      <strike/>
      <sz val="10"/>
      <color rgb="FFFF0000"/>
      <name val="Verdana"/>
      <family val="2"/>
    </font>
    <font>
      <b/>
      <sz val="11"/>
      <name val="Verdana"/>
      <family val="2"/>
    </font>
    <font>
      <sz val="11"/>
      <name val="Verdana"/>
      <family val="2"/>
    </font>
    <font>
      <b/>
      <sz val="10"/>
      <name val="Verdana"/>
      <family val="2"/>
    </font>
    <font>
      <b/>
      <sz val="11"/>
      <name val="Calibri"/>
      <family val="2"/>
      <scheme val="minor"/>
    </font>
    <font>
      <sz val="11"/>
      <color indexed="17"/>
      <name val="Verdana"/>
      <family val="2"/>
    </font>
    <font>
      <b/>
      <sz val="11"/>
      <color rgb="FFFF0000"/>
      <name val="Verdana"/>
      <family val="2"/>
    </font>
    <font>
      <b/>
      <sz val="11"/>
      <color rgb="FF000000"/>
      <name val="Verdana"/>
      <family val="2"/>
    </font>
    <font>
      <u/>
      <sz val="10"/>
      <color indexed="12"/>
      <name val="Arial"/>
      <family val="2"/>
    </font>
    <font>
      <sz val="11"/>
      <color rgb="FFFF0000"/>
      <name val="Calibri"/>
      <family val="2"/>
      <scheme val="minor"/>
    </font>
    <font>
      <b/>
      <sz val="11"/>
      <color theme="1"/>
      <name val="Calibri"/>
      <family val="2"/>
      <scheme val="minor"/>
    </font>
    <font>
      <i/>
      <sz val="11"/>
      <name val="Verdana"/>
      <family val="2"/>
    </font>
    <font>
      <i/>
      <sz val="11"/>
      <color theme="1"/>
      <name val="Verdana"/>
      <family val="2"/>
    </font>
    <font>
      <i/>
      <sz val="11"/>
      <color rgb="FFFF0000"/>
      <name val="Verdana"/>
      <family val="2"/>
    </font>
    <font>
      <sz val="11"/>
      <color theme="1"/>
      <name val="Verdana"/>
      <family val="2"/>
      <charset val="238"/>
    </font>
    <font>
      <sz val="11"/>
      <name val="Calibri"/>
      <family val="2"/>
      <scheme val="minor"/>
    </font>
    <font>
      <sz val="11"/>
      <color indexed="8"/>
      <name val="Calibri"/>
      <family val="2"/>
    </font>
    <font>
      <u/>
      <sz val="6.5"/>
      <color indexed="12"/>
      <name val="Arial"/>
      <family val="2"/>
    </font>
    <font>
      <sz val="10"/>
      <color indexed="8"/>
      <name val="Arial"/>
      <family val="2"/>
    </font>
    <font>
      <sz val="11"/>
      <color indexed="9"/>
      <name val="Calibri"/>
      <family val="2"/>
    </font>
    <font>
      <sz val="11"/>
      <color indexed="62"/>
      <name val="Calibri"/>
      <family val="2"/>
    </font>
    <font>
      <b/>
      <sz val="10"/>
      <color indexed="52"/>
      <name val="Arial"/>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11"/>
      <color indexed="9"/>
      <name val="Calibri"/>
      <family val="2"/>
    </font>
    <font>
      <i/>
      <sz val="10"/>
      <color indexed="23"/>
      <name val="Arial"/>
      <family val="2"/>
    </font>
    <font>
      <sz val="11"/>
      <color indexed="10"/>
      <name val="Calibri"/>
      <family val="2"/>
    </font>
    <font>
      <sz val="11"/>
      <color indexed="52"/>
      <name val="Calibri"/>
      <family val="2"/>
    </font>
    <font>
      <sz val="10"/>
      <color indexed="62"/>
      <name val="Arial"/>
      <family val="2"/>
    </font>
    <font>
      <sz val="11"/>
      <color indexed="17"/>
      <name val="Calibri"/>
      <family val="2"/>
    </font>
    <font>
      <b/>
      <sz val="11"/>
      <color indexed="63"/>
      <name val="Calibri"/>
      <family val="2"/>
    </font>
    <font>
      <i/>
      <sz val="11"/>
      <color indexed="23"/>
      <name val="Calibri"/>
      <family val="2"/>
    </font>
    <font>
      <b/>
      <sz val="11"/>
      <color indexed="8"/>
      <name val="Calibri"/>
      <family val="2"/>
    </font>
    <font>
      <b/>
      <sz val="10"/>
      <color indexed="63"/>
      <name val="Arial"/>
      <family val="2"/>
    </font>
    <font>
      <sz val="11"/>
      <color indexed="20"/>
      <name val="Calibri"/>
      <family val="2"/>
    </font>
    <font>
      <sz val="11"/>
      <color indexed="60"/>
      <name val="Calibri"/>
      <family val="2"/>
    </font>
    <font>
      <b/>
      <sz val="11"/>
      <color indexed="52"/>
      <name val="Calibri"/>
      <family val="2"/>
    </font>
    <font>
      <sz val="10"/>
      <color indexed="10"/>
      <name val="Arial"/>
      <family val="2"/>
    </font>
    <font>
      <sz val="10"/>
      <color indexed="9"/>
      <name val="Arial"/>
      <family val="2"/>
    </font>
    <font>
      <sz val="10"/>
      <color indexed="20"/>
      <name val="Arial"/>
      <family val="2"/>
    </font>
    <font>
      <b/>
      <sz val="10"/>
      <color indexed="9"/>
      <name val="Arial"/>
      <family val="2"/>
    </font>
    <font>
      <sz val="10"/>
      <color indexed="17"/>
      <name val="Arial"/>
      <family val="2"/>
    </font>
    <font>
      <b/>
      <sz val="15"/>
      <color indexed="56"/>
      <name val="Arial"/>
      <family val="2"/>
    </font>
    <font>
      <b/>
      <sz val="13"/>
      <color indexed="56"/>
      <name val="Arial"/>
      <family val="2"/>
    </font>
    <font>
      <b/>
      <sz val="11"/>
      <color indexed="56"/>
      <name val="Arial"/>
      <family val="2"/>
    </font>
    <font>
      <sz val="10"/>
      <color indexed="52"/>
      <name val="Arial"/>
      <family val="2"/>
    </font>
    <font>
      <sz val="10"/>
      <color indexed="60"/>
      <name val="Arial"/>
      <family val="2"/>
    </font>
    <font>
      <b/>
      <sz val="10"/>
      <color indexed="8"/>
      <name val="Arial"/>
      <family val="2"/>
    </font>
    <font>
      <sz val="10"/>
      <color theme="1"/>
      <name val="Arial"/>
      <family val="2"/>
    </font>
    <font>
      <sz val="11"/>
      <color theme="1"/>
      <name val="Calibri"/>
      <family val="2"/>
      <charset val="238"/>
      <scheme val="minor"/>
    </font>
    <font>
      <sz val="10"/>
      <color theme="1"/>
      <name val="BdE Neue Helvetica 45 Light"/>
      <family val="2"/>
    </font>
    <font>
      <sz val="10"/>
      <color indexed="8"/>
      <name val="Helvetica Neue"/>
    </font>
    <font>
      <sz val="10"/>
      <color theme="1"/>
      <name val="Verdana"/>
      <family val="2"/>
    </font>
    <font>
      <sz val="9"/>
      <color indexed="81"/>
      <name val="Tahoma"/>
      <family val="2"/>
      <charset val="161"/>
    </font>
    <font>
      <b/>
      <sz val="9"/>
      <color indexed="81"/>
      <name val="Tahoma"/>
      <family val="2"/>
      <charset val="161"/>
    </font>
    <font>
      <u/>
      <sz val="10"/>
      <color theme="10"/>
      <name val="Verdana"/>
      <family val="2"/>
    </font>
    <font>
      <b/>
      <u/>
      <sz val="11"/>
      <name val="Verdana"/>
      <family val="2"/>
    </font>
    <font>
      <b/>
      <sz val="11"/>
      <name val="Verdana"/>
      <family val="2"/>
      <charset val="161"/>
    </font>
    <font>
      <sz val="11"/>
      <name val="Verdana"/>
      <family val="2"/>
      <charset val="161"/>
    </font>
    <font>
      <b/>
      <u val="double"/>
      <sz val="11"/>
      <name val="Verdana"/>
      <family val="2"/>
    </font>
    <font>
      <b/>
      <sz val="9"/>
      <color indexed="81"/>
      <name val="Verdana"/>
      <family val="2"/>
      <charset val="161"/>
    </font>
    <font>
      <sz val="9"/>
      <color indexed="81"/>
      <name val="Verdana"/>
      <family val="2"/>
      <charset val="161"/>
    </font>
    <font>
      <b/>
      <sz val="10"/>
      <color theme="1"/>
      <name val="Verdana"/>
      <family val="2"/>
      <charset val="161"/>
    </font>
    <font>
      <sz val="10"/>
      <name val="Verdana"/>
      <family val="2"/>
    </font>
    <font>
      <b/>
      <sz val="20"/>
      <name val="Verdana"/>
      <family val="2"/>
    </font>
    <font>
      <b/>
      <sz val="14"/>
      <name val="Verdana"/>
      <family val="2"/>
    </font>
    <font>
      <sz val="14"/>
      <name val="Verdana"/>
      <family val="2"/>
    </font>
    <font>
      <sz val="12"/>
      <name val="Verdana"/>
      <family val="2"/>
    </font>
    <font>
      <b/>
      <sz val="12"/>
      <name val="Verdana"/>
      <family val="2"/>
    </font>
    <font>
      <strike/>
      <sz val="12"/>
      <name val="Verdana"/>
      <family val="2"/>
    </font>
    <font>
      <strike/>
      <sz val="10"/>
      <name val="Verdana"/>
      <family val="2"/>
    </font>
    <font>
      <b/>
      <sz val="26"/>
      <name val="Verdana"/>
      <family val="2"/>
    </font>
    <font>
      <b/>
      <sz val="28"/>
      <name val="Verdana"/>
      <family val="2"/>
    </font>
    <font>
      <b/>
      <sz val="36"/>
      <name val="Verdana"/>
      <family val="2"/>
    </font>
    <font>
      <sz val="18"/>
      <name val="Verdana"/>
      <family val="2"/>
    </font>
    <font>
      <b/>
      <sz val="18"/>
      <name val="Verdana"/>
      <family val="2"/>
    </font>
    <font>
      <b/>
      <sz val="22"/>
      <name val="Verdana"/>
      <family val="2"/>
    </font>
    <font>
      <sz val="15"/>
      <name val="Verdana"/>
      <family val="2"/>
    </font>
    <font>
      <sz val="20"/>
      <name val="Verdana"/>
      <family val="2"/>
    </font>
    <font>
      <sz val="17"/>
      <name val="Verdana"/>
      <family val="2"/>
    </font>
    <font>
      <sz val="22"/>
      <name val="Verdana"/>
      <family val="2"/>
    </font>
    <font>
      <b/>
      <sz val="16"/>
      <name val="Verdana"/>
      <family val="2"/>
    </font>
    <font>
      <b/>
      <strike/>
      <sz val="14"/>
      <name val="Verdana"/>
      <family val="2"/>
    </font>
    <font>
      <sz val="13"/>
      <name val="Verdana"/>
      <family val="2"/>
    </font>
    <font>
      <b/>
      <sz val="13"/>
      <name val="Verdana"/>
      <family val="2"/>
    </font>
    <font>
      <strike/>
      <sz val="11"/>
      <name val="Verdana"/>
      <family val="2"/>
    </font>
    <font>
      <b/>
      <vertAlign val="subscript"/>
      <sz val="10"/>
      <name val="Verdana"/>
      <family val="2"/>
    </font>
    <font>
      <b/>
      <sz val="16"/>
      <color theme="1"/>
      <name val="Verdana"/>
      <family val="2"/>
    </font>
    <font>
      <sz val="8.5"/>
      <color theme="1"/>
      <name val="Verdana"/>
      <family val="2"/>
    </font>
    <font>
      <sz val="8"/>
      <color theme="1"/>
      <name val="Verdana"/>
      <family val="2"/>
    </font>
    <font>
      <sz val="14"/>
      <color rgb="FFFF0000"/>
      <name val="Verdana"/>
      <family val="2"/>
    </font>
    <font>
      <sz val="8.5"/>
      <name val="Verdana"/>
      <family val="2"/>
    </font>
    <font>
      <b/>
      <sz val="12"/>
      <color rgb="FF00B050"/>
      <name val="Verdana"/>
      <family val="2"/>
    </font>
    <font>
      <sz val="10"/>
      <color rgb="FF00B050"/>
      <name val="Verdana"/>
      <family val="2"/>
    </font>
    <font>
      <sz val="8.5"/>
      <color rgb="FFFF0000"/>
      <name val="Verdana"/>
      <family val="2"/>
    </font>
    <font>
      <sz val="12"/>
      <color rgb="FFFF0000"/>
      <name val="Verdana"/>
      <family val="2"/>
    </font>
    <font>
      <sz val="20"/>
      <color theme="1"/>
      <name val="Verdana"/>
      <family val="2"/>
    </font>
    <font>
      <b/>
      <strike/>
      <sz val="11"/>
      <name val="Verdana"/>
      <family val="2"/>
    </font>
    <font>
      <sz val="9"/>
      <name val="Verdana"/>
      <family val="2"/>
    </font>
    <font>
      <sz val="12"/>
      <color theme="1"/>
      <name val="Verdana"/>
      <family val="2"/>
    </font>
    <font>
      <u/>
      <sz val="12"/>
      <color rgb="FF008080"/>
      <name val="Verdana"/>
      <family val="2"/>
    </font>
    <font>
      <i/>
      <sz val="12"/>
      <name val="Verdana"/>
      <family val="2"/>
    </font>
    <font>
      <i/>
      <sz val="12"/>
      <color theme="1"/>
      <name val="Verdana"/>
      <family val="2"/>
    </font>
    <font>
      <b/>
      <sz val="12"/>
      <color theme="1"/>
      <name val="Verdana"/>
      <family val="2"/>
    </font>
    <font>
      <sz val="11"/>
      <color indexed="8"/>
      <name val="Verdana"/>
      <family val="2"/>
    </font>
    <font>
      <b/>
      <sz val="11"/>
      <color indexed="8"/>
      <name val="Verdana"/>
      <family val="2"/>
    </font>
    <font>
      <sz val="9"/>
      <color rgb="FFFF0000"/>
      <name val="Verdana"/>
      <family val="2"/>
    </font>
    <font>
      <u/>
      <sz val="11"/>
      <name val="Verdana"/>
      <family val="2"/>
      <charset val="161"/>
    </font>
    <font>
      <i/>
      <sz val="11"/>
      <name val="Verdana"/>
      <family val="2"/>
      <charset val="161"/>
    </font>
    <font>
      <sz val="12"/>
      <color theme="1"/>
      <name val="Verdana"/>
      <family val="2"/>
      <charset val="161"/>
    </font>
    <font>
      <b/>
      <sz val="11"/>
      <color theme="0"/>
      <name val="Verdana"/>
      <family val="2"/>
    </font>
    <font>
      <b/>
      <sz val="11"/>
      <color rgb="FFFF0000"/>
      <name val="Calibri"/>
      <family val="2"/>
      <scheme val="minor"/>
    </font>
    <font>
      <i/>
      <sz val="11"/>
      <color rgb="FFFF0000"/>
      <name val="Verdana"/>
      <family val="2"/>
      <charset val="161"/>
    </font>
    <font>
      <b/>
      <sz val="11"/>
      <color theme="1"/>
      <name val="Verdana"/>
      <family val="2"/>
      <charset val="161"/>
    </font>
    <font>
      <b/>
      <sz val="12"/>
      <color theme="1"/>
      <name val="Verdana"/>
      <family val="2"/>
      <charset val="161"/>
    </font>
    <font>
      <sz val="11"/>
      <color theme="1"/>
      <name val="Verdana"/>
      <family val="2"/>
      <charset val="161"/>
    </font>
    <font>
      <b/>
      <sz val="10"/>
      <name val="Verdana"/>
      <family val="2"/>
      <charset val="161"/>
    </font>
    <font>
      <sz val="16"/>
      <name val="Verdana"/>
      <family val="2"/>
    </font>
    <font>
      <b/>
      <u/>
      <sz val="11"/>
      <name val="Verdana"/>
      <family val="2"/>
      <charset val="161"/>
    </font>
    <font>
      <u/>
      <sz val="10"/>
      <color rgb="FFFF0000"/>
      <name val="Verdana"/>
      <family val="2"/>
    </font>
    <font>
      <sz val="8"/>
      <name val="Verdana"/>
      <family val="2"/>
    </font>
    <font>
      <b/>
      <sz val="10"/>
      <color rgb="FFFF0000"/>
      <name val="Verdana"/>
      <family val="2"/>
      <charset val="161"/>
    </font>
    <font>
      <i/>
      <sz val="11"/>
      <color rgb="FF000000"/>
      <name val="Verdana"/>
      <family val="2"/>
      <charset val="161"/>
    </font>
    <font>
      <b/>
      <sz val="14"/>
      <name val="Calibri"/>
      <family val="2"/>
      <charset val="161"/>
      <scheme val="minor"/>
    </font>
    <font>
      <b/>
      <u/>
      <sz val="14"/>
      <name val="Calibri"/>
      <family val="2"/>
      <charset val="161"/>
      <scheme val="minor"/>
    </font>
    <font>
      <b/>
      <sz val="14"/>
      <color theme="1"/>
      <name val="Calibri"/>
      <family val="2"/>
      <charset val="161"/>
      <scheme val="minor"/>
    </font>
    <font>
      <b/>
      <u/>
      <sz val="14"/>
      <name val="Verdana"/>
      <family val="2"/>
      <charset val="161"/>
    </font>
    <font>
      <b/>
      <sz val="12"/>
      <color rgb="FFFF0000"/>
      <name val="Verdana"/>
      <family val="2"/>
      <charset val="161"/>
    </font>
    <font>
      <b/>
      <sz val="14"/>
      <color rgb="FFFF0000"/>
      <name val="Calibri"/>
      <family val="2"/>
      <charset val="161"/>
      <scheme val="minor"/>
    </font>
  </fonts>
  <fills count="57">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47"/>
        <bgColor indexed="64"/>
      </patternFill>
    </fill>
    <fill>
      <patternFill patternType="solid">
        <fgColor indexed="13"/>
        <bgColor indexed="64"/>
      </patternFill>
    </fill>
    <fill>
      <patternFill patternType="solid">
        <fgColor indexed="26"/>
      </patternFill>
    </fill>
    <fill>
      <patternFill patternType="solid">
        <fgColor indexed="43"/>
      </patternFill>
    </fill>
    <fill>
      <patternFill patternType="solid">
        <fgColor indexed="9"/>
        <bgColor indexed="64"/>
      </patternFill>
    </fill>
    <fill>
      <patternFill patternType="solid">
        <fgColor rgb="FFD8E4BC"/>
        <bgColor indexed="64"/>
      </patternFill>
    </fill>
    <fill>
      <patternFill patternType="solid">
        <fgColor theme="4" tint="0.79998168889431442"/>
        <bgColor indexed="64"/>
      </patternFill>
    </fill>
    <fill>
      <patternFill patternType="solid">
        <fgColor theme="8" tint="0.79998168889431442"/>
        <bgColor indexed="26"/>
      </patternFill>
    </fill>
    <fill>
      <patternFill patternType="solid">
        <fgColor theme="0"/>
        <bgColor indexed="26"/>
      </patternFill>
    </fill>
    <fill>
      <patternFill patternType="solid">
        <fgColor theme="0"/>
        <bgColor indexed="44"/>
      </patternFill>
    </fill>
    <fill>
      <patternFill patternType="solid">
        <fgColor theme="5" tint="0.79998168889431442"/>
        <bgColor indexed="44"/>
      </patternFill>
    </fill>
    <fill>
      <patternFill patternType="solid">
        <fgColor theme="5" tint="0.79998168889431442"/>
        <bgColor indexed="64"/>
      </patternFill>
    </fill>
    <fill>
      <patternFill patternType="solid">
        <fgColor rgb="FFD8E2BC"/>
        <bgColor indexed="64"/>
      </patternFill>
    </fill>
    <fill>
      <patternFill patternType="solid">
        <fgColor indexed="23"/>
        <bgColor indexed="64"/>
      </patternFill>
    </fill>
    <fill>
      <patternFill patternType="solid">
        <fgColor theme="1" tint="0.499984740745262"/>
        <bgColor indexed="64"/>
      </patternFill>
    </fill>
    <fill>
      <patternFill patternType="solid">
        <fgColor theme="0" tint="-0.499984740745262"/>
        <bgColor indexed="64"/>
      </patternFill>
    </fill>
    <fill>
      <patternFill patternType="solid">
        <fgColor rgb="FFFFFFFF"/>
        <bgColor indexed="64"/>
      </patternFill>
    </fill>
    <fill>
      <patternFill patternType="solid">
        <fgColor rgb="FFBFBFBF"/>
        <bgColor indexed="64"/>
      </patternFill>
    </fill>
    <fill>
      <patternFill patternType="solid">
        <fgColor rgb="FFFF0000"/>
        <bgColor indexed="64"/>
      </patternFill>
    </fill>
    <fill>
      <patternFill patternType="lightDown">
        <bgColor theme="1" tint="0.499984740745262"/>
      </patternFill>
    </fill>
    <fill>
      <patternFill patternType="solid">
        <fgColor theme="6"/>
        <bgColor indexed="64"/>
      </patternFill>
    </fill>
    <fill>
      <patternFill patternType="lightDown">
        <bgColor theme="0"/>
      </patternFill>
    </fill>
    <fill>
      <patternFill patternType="solid">
        <fgColor rgb="FF9BBB59"/>
        <bgColor indexed="64"/>
      </patternFill>
    </fill>
    <fill>
      <patternFill patternType="solid">
        <fgColor theme="1"/>
        <bgColor indexed="64"/>
      </patternFill>
    </fill>
    <fill>
      <patternFill patternType="solid">
        <fgColor theme="0" tint="-4.9989318521683403E-2"/>
        <bgColor indexed="64"/>
      </patternFill>
    </fill>
    <fill>
      <patternFill patternType="solid">
        <fgColor theme="0" tint="-4.9989318521683403E-2"/>
        <bgColor indexed="26"/>
      </patternFill>
    </fill>
    <fill>
      <patternFill patternType="solid">
        <fgColor theme="0" tint="-4.9989318521683403E-2"/>
        <bgColor indexed="44"/>
      </patternFill>
    </fill>
    <fill>
      <patternFill patternType="lightUp">
        <bgColor rgb="FFD8E2BC"/>
      </patternFill>
    </fill>
    <fill>
      <patternFill patternType="solid">
        <fgColor rgb="FFFCE4D6"/>
        <bgColor indexed="64"/>
      </patternFill>
    </fill>
    <fill>
      <patternFill patternType="solid">
        <fgColor theme="4" tint="0.59999389629810485"/>
        <bgColor indexed="64"/>
      </patternFill>
    </fill>
  </fills>
  <borders count="113">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top style="thin">
        <color auto="1"/>
      </top>
      <bottom style="thin">
        <color indexed="64"/>
      </bottom>
      <diagonal/>
    </border>
    <border>
      <left style="thin">
        <color indexed="64"/>
      </left>
      <right style="thin">
        <color indexed="64"/>
      </right>
      <top style="thin">
        <color indexed="64"/>
      </top>
      <bottom/>
      <diagonal/>
    </border>
    <border>
      <left style="thin">
        <color indexed="23"/>
      </left>
      <right style="thin">
        <color indexed="23"/>
      </right>
      <top style="thin">
        <color indexed="23"/>
      </top>
      <bottom style="thin">
        <color indexed="23"/>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indexed="64"/>
      </right>
      <top style="thin">
        <color auto="1"/>
      </top>
      <bottom style="thin">
        <color auto="1"/>
      </bottom>
      <diagonal/>
    </border>
    <border>
      <left style="medium">
        <color indexed="64"/>
      </left>
      <right/>
      <top/>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top style="thin">
        <color indexed="8"/>
      </top>
      <bottom style="thin">
        <color indexed="8"/>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diagonal/>
    </border>
    <border>
      <left style="thin">
        <color indexed="64"/>
      </left>
      <right style="medium">
        <color indexed="64"/>
      </right>
      <top/>
      <bottom/>
      <diagonal/>
    </border>
    <border>
      <left/>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style="medium">
        <color indexed="64"/>
      </right>
      <top style="hair">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hair">
        <color indexed="64"/>
      </left>
      <right style="medium">
        <color indexed="64"/>
      </right>
      <top style="hair">
        <color indexed="64"/>
      </top>
      <bottom style="medium">
        <color indexed="64"/>
      </bottom>
      <diagonal/>
    </border>
    <border>
      <left/>
      <right style="medium">
        <color indexed="64"/>
      </right>
      <top/>
      <bottom/>
      <diagonal/>
    </border>
    <border>
      <left/>
      <right style="medium">
        <color indexed="64"/>
      </right>
      <top/>
      <bottom style="thin">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s>
  <cellStyleXfs count="362">
    <xf numFmtId="0" fontId="0" fillId="0" borderId="0"/>
    <xf numFmtId="0" fontId="9" fillId="0" borderId="0"/>
    <xf numFmtId="0" fontId="4" fillId="0" borderId="0"/>
    <xf numFmtId="0" fontId="3" fillId="0" borderId="0"/>
    <xf numFmtId="0" fontId="9" fillId="0" borderId="0"/>
    <xf numFmtId="0" fontId="9" fillId="0" borderId="0"/>
    <xf numFmtId="0" fontId="9" fillId="0" borderId="0"/>
    <xf numFmtId="0" fontId="9" fillId="0" borderId="0"/>
    <xf numFmtId="0" fontId="1" fillId="0" borderId="0"/>
    <xf numFmtId="0" fontId="26" fillId="6" borderId="0" applyNumberFormat="0" applyBorder="0" applyAlignment="0" applyProtection="0"/>
    <xf numFmtId="0" fontId="26" fillId="6" borderId="0" applyNumberFormat="0" applyBorder="0" applyAlignment="0" applyProtection="0"/>
    <xf numFmtId="0" fontId="26" fillId="6" borderId="0" applyNumberFormat="0" applyBorder="0" applyAlignment="0" applyProtection="0"/>
    <xf numFmtId="0" fontId="26" fillId="7" borderId="0" applyNumberFormat="0" applyBorder="0" applyAlignment="0" applyProtection="0"/>
    <xf numFmtId="0" fontId="26" fillId="7" borderId="0" applyNumberFormat="0" applyBorder="0" applyAlignment="0" applyProtection="0"/>
    <xf numFmtId="0" fontId="26" fillId="7" borderId="0" applyNumberFormat="0" applyBorder="0" applyAlignment="0" applyProtection="0"/>
    <xf numFmtId="0" fontId="26" fillId="8" borderId="0" applyNumberFormat="0" applyBorder="0" applyAlignment="0" applyProtection="0"/>
    <xf numFmtId="0" fontId="26" fillId="8" borderId="0" applyNumberFormat="0" applyBorder="0" applyAlignment="0" applyProtection="0"/>
    <xf numFmtId="0" fontId="26" fillId="8"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8" fillId="6" borderId="0" applyNumberFormat="0" applyBorder="0" applyAlignment="0" applyProtection="0"/>
    <xf numFmtId="0" fontId="28" fillId="7" borderId="0" applyNumberFormat="0" applyBorder="0" applyAlignment="0" applyProtection="0"/>
    <xf numFmtId="0" fontId="28" fillId="8" borderId="0" applyNumberFormat="0" applyBorder="0" applyAlignment="0" applyProtection="0"/>
    <xf numFmtId="0" fontId="28" fillId="9" borderId="0" applyNumberFormat="0" applyBorder="0" applyAlignment="0" applyProtection="0"/>
    <xf numFmtId="0" fontId="28" fillId="10" borderId="0" applyNumberFormat="0" applyBorder="0" applyAlignment="0" applyProtection="0"/>
    <xf numFmtId="0" fontId="28" fillId="11" borderId="0" applyNumberFormat="0" applyBorder="0" applyAlignment="0" applyProtection="0"/>
    <xf numFmtId="0" fontId="26" fillId="6" borderId="0" applyNumberFormat="0" applyBorder="0" applyAlignment="0" applyProtection="0"/>
    <xf numFmtId="0" fontId="26" fillId="7" borderId="0" applyNumberFormat="0" applyBorder="0" applyAlignment="0" applyProtection="0"/>
    <xf numFmtId="0" fontId="26" fillId="8" borderId="0" applyNumberFormat="0" applyBorder="0" applyAlignment="0" applyProtection="0"/>
    <xf numFmtId="0" fontId="26" fillId="9" borderId="0" applyNumberFormat="0" applyBorder="0" applyAlignment="0" applyProtection="0"/>
    <xf numFmtId="0" fontId="26" fillId="10" borderId="0" applyNumberFormat="0" applyBorder="0" applyAlignment="0" applyProtection="0"/>
    <xf numFmtId="0" fontId="26" fillId="11"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8" fillId="12" borderId="0" applyNumberFormat="0" applyBorder="0" applyAlignment="0" applyProtection="0"/>
    <xf numFmtId="0" fontId="28" fillId="13" borderId="0" applyNumberFormat="0" applyBorder="0" applyAlignment="0" applyProtection="0"/>
    <xf numFmtId="0" fontId="28" fillId="14" borderId="0" applyNumberFormat="0" applyBorder="0" applyAlignment="0" applyProtection="0"/>
    <xf numFmtId="0" fontId="28" fillId="9" borderId="0" applyNumberFormat="0" applyBorder="0" applyAlignment="0" applyProtection="0"/>
    <xf numFmtId="0" fontId="28" fillId="12" borderId="0" applyNumberFormat="0" applyBorder="0" applyAlignment="0" applyProtection="0"/>
    <xf numFmtId="0" fontId="28" fillId="15" borderId="0" applyNumberFormat="0" applyBorder="0" applyAlignment="0" applyProtection="0"/>
    <xf numFmtId="0" fontId="26" fillId="12" borderId="0" applyNumberFormat="0" applyBorder="0" applyAlignment="0" applyProtection="0"/>
    <xf numFmtId="0" fontId="26" fillId="13" borderId="0" applyNumberFormat="0" applyBorder="0" applyAlignment="0" applyProtection="0"/>
    <xf numFmtId="0" fontId="26" fillId="14" borderId="0" applyNumberFormat="0" applyBorder="0" applyAlignment="0" applyProtection="0"/>
    <xf numFmtId="0" fontId="26" fillId="9" borderId="0" applyNumberFormat="0" applyBorder="0" applyAlignment="0" applyProtection="0"/>
    <xf numFmtId="0" fontId="26" fillId="12" borderId="0" applyNumberFormat="0" applyBorder="0" applyAlignment="0" applyProtection="0"/>
    <xf numFmtId="0" fontId="26" fillId="15" borderId="0" applyNumberFormat="0" applyBorder="0" applyAlignment="0" applyProtection="0"/>
    <xf numFmtId="0" fontId="29" fillId="16" borderId="0" applyNumberFormat="0" applyBorder="0" applyAlignment="0" applyProtection="0"/>
    <xf numFmtId="0" fontId="29" fillId="13" borderId="0" applyNumberFormat="0" applyBorder="0" applyAlignment="0" applyProtection="0"/>
    <xf numFmtId="0" fontId="29" fillId="14" borderId="0" applyNumberFormat="0" applyBorder="0" applyAlignment="0" applyProtection="0"/>
    <xf numFmtId="0" fontId="29" fillId="17" borderId="0" applyNumberFormat="0" applyBorder="0" applyAlignment="0" applyProtection="0"/>
    <xf numFmtId="0" fontId="29" fillId="18" borderId="0" applyNumberFormat="0" applyBorder="0" applyAlignment="0" applyProtection="0"/>
    <xf numFmtId="0" fontId="29" fillId="19" borderId="0" applyNumberFormat="0" applyBorder="0" applyAlignment="0" applyProtection="0"/>
    <xf numFmtId="0" fontId="50" fillId="16" borderId="0" applyNumberFormat="0" applyBorder="0" applyAlignment="0" applyProtection="0"/>
    <xf numFmtId="0" fontId="50" fillId="13" borderId="0" applyNumberFormat="0" applyBorder="0" applyAlignment="0" applyProtection="0"/>
    <xf numFmtId="0" fontId="50" fillId="14" borderId="0" applyNumberFormat="0" applyBorder="0" applyAlignment="0" applyProtection="0"/>
    <xf numFmtId="0" fontId="50" fillId="17" borderId="0" applyNumberFormat="0" applyBorder="0" applyAlignment="0" applyProtection="0"/>
    <xf numFmtId="0" fontId="50" fillId="18" borderId="0" applyNumberFormat="0" applyBorder="0" applyAlignment="0" applyProtection="0"/>
    <xf numFmtId="0" fontId="50" fillId="19" borderId="0" applyNumberFormat="0" applyBorder="0" applyAlignment="0" applyProtection="0"/>
    <xf numFmtId="0" fontId="29" fillId="16" borderId="0" applyNumberFormat="0" applyBorder="0" applyAlignment="0" applyProtection="0"/>
    <xf numFmtId="0" fontId="29" fillId="13" borderId="0" applyNumberFormat="0" applyBorder="0" applyAlignment="0" applyProtection="0"/>
    <xf numFmtId="0" fontId="29" fillId="14" borderId="0" applyNumberFormat="0" applyBorder="0" applyAlignment="0" applyProtection="0"/>
    <xf numFmtId="0" fontId="29" fillId="17" borderId="0" applyNumberFormat="0" applyBorder="0" applyAlignment="0" applyProtection="0"/>
    <xf numFmtId="0" fontId="29" fillId="18" borderId="0" applyNumberFormat="0" applyBorder="0" applyAlignment="0" applyProtection="0"/>
    <xf numFmtId="0" fontId="29" fillId="19" borderId="0" applyNumberFormat="0" applyBorder="0" applyAlignment="0" applyProtection="0"/>
    <xf numFmtId="0" fontId="50" fillId="20" borderId="0" applyNumberFormat="0" applyBorder="0" applyAlignment="0" applyProtection="0"/>
    <xf numFmtId="0" fontId="50" fillId="21" borderId="0" applyNumberFormat="0" applyBorder="0" applyAlignment="0" applyProtection="0"/>
    <xf numFmtId="0" fontId="50" fillId="22" borderId="0" applyNumberFormat="0" applyBorder="0" applyAlignment="0" applyProtection="0"/>
    <xf numFmtId="0" fontId="50" fillId="17" borderId="0" applyNumberFormat="0" applyBorder="0" applyAlignment="0" applyProtection="0"/>
    <xf numFmtId="0" fontId="50" fillId="18" borderId="0" applyNumberFormat="0" applyBorder="0" applyAlignment="0" applyProtection="0"/>
    <xf numFmtId="0" fontId="50" fillId="23" borderId="0" applyNumberFormat="0" applyBorder="0" applyAlignment="0" applyProtection="0"/>
    <xf numFmtId="0" fontId="51" fillId="7" borderId="0" applyNumberFormat="0" applyBorder="0" applyAlignment="0" applyProtection="0"/>
    <xf numFmtId="0" fontId="30" fillId="11" borderId="41" applyNumberFormat="0" applyAlignment="0" applyProtection="0"/>
    <xf numFmtId="0" fontId="41" fillId="8" borderId="0" applyNumberFormat="0" applyBorder="0" applyAlignment="0" applyProtection="0"/>
    <xf numFmtId="0" fontId="31" fillId="24" borderId="41" applyNumberFormat="0" applyAlignment="0" applyProtection="0"/>
    <xf numFmtId="0" fontId="31" fillId="24" borderId="41" applyNumberFormat="0" applyAlignment="0" applyProtection="0"/>
    <xf numFmtId="0" fontId="48" fillId="24" borderId="41" applyNumberFormat="0" applyAlignment="0" applyProtection="0"/>
    <xf numFmtId="0" fontId="36" fillId="25" borderId="42" applyNumberFormat="0" applyAlignment="0" applyProtection="0"/>
    <xf numFmtId="0" fontId="39" fillId="0" borderId="43" applyNumberFormat="0" applyFill="0" applyAlignment="0" applyProtection="0"/>
    <xf numFmtId="0" fontId="52" fillId="25" borderId="42" applyNumberFormat="0" applyAlignment="0" applyProtection="0"/>
    <xf numFmtId="0" fontId="32" fillId="0" borderId="0" applyNumberFormat="0" applyFill="0" applyBorder="0" applyAlignment="0" applyProtection="0"/>
    <xf numFmtId="0" fontId="33" fillId="0" borderId="44" applyNumberFormat="0" applyFill="0" applyAlignment="0" applyProtection="0"/>
    <xf numFmtId="0" fontId="34" fillId="0" borderId="45" applyNumberFormat="0" applyFill="0" applyAlignment="0" applyProtection="0"/>
    <xf numFmtId="0" fontId="35" fillId="0" borderId="46" applyNumberFormat="0" applyFill="0" applyAlignment="0" applyProtection="0"/>
    <xf numFmtId="0" fontId="35" fillId="0" borderId="0" applyNumberFormat="0" applyFill="0" applyBorder="0" applyAlignment="0" applyProtection="0"/>
    <xf numFmtId="0" fontId="36" fillId="25" borderId="42" applyNumberFormat="0" applyAlignment="0" applyProtection="0"/>
    <xf numFmtId="0" fontId="35" fillId="0" borderId="0" applyNumberFormat="0" applyFill="0" applyBorder="0" applyAlignment="0" applyProtection="0"/>
    <xf numFmtId="0" fontId="29" fillId="20" borderId="0" applyNumberFormat="0" applyBorder="0" applyAlignment="0" applyProtection="0"/>
    <xf numFmtId="0" fontId="29" fillId="21" borderId="0" applyNumberFormat="0" applyBorder="0" applyAlignment="0" applyProtection="0"/>
    <xf numFmtId="0" fontId="29" fillId="22" borderId="0" applyNumberFormat="0" applyBorder="0" applyAlignment="0" applyProtection="0"/>
    <xf numFmtId="0" fontId="29" fillId="17" borderId="0" applyNumberFormat="0" applyBorder="0" applyAlignment="0" applyProtection="0"/>
    <xf numFmtId="0" fontId="29" fillId="18" borderId="0" applyNumberFormat="0" applyBorder="0" applyAlignment="0" applyProtection="0"/>
    <xf numFmtId="0" fontId="29" fillId="23" borderId="0" applyNumberFormat="0" applyBorder="0" applyAlignment="0" applyProtection="0"/>
    <xf numFmtId="0" fontId="30" fillId="11" borderId="41" applyNumberFormat="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53" fillId="8" borderId="0" applyNumberFormat="0" applyBorder="0" applyAlignment="0" applyProtection="0"/>
    <xf numFmtId="0" fontId="9" fillId="26" borderId="1" applyNumberFormat="0" applyFont="0" applyBorder="0" applyProtection="0">
      <alignment horizontal="center" vertical="center"/>
    </xf>
    <xf numFmtId="0" fontId="54" fillId="0" borderId="44" applyNumberFormat="0" applyFill="0" applyAlignment="0" applyProtection="0"/>
    <xf numFmtId="0" fontId="55" fillId="0" borderId="45" applyNumberFormat="0" applyFill="0" applyAlignment="0" applyProtection="0"/>
    <xf numFmtId="0" fontId="56" fillId="0" borderId="46" applyNumberFormat="0" applyFill="0" applyAlignment="0" applyProtection="0"/>
    <xf numFmtId="0" fontId="56" fillId="0" borderId="0" applyNumberFormat="0" applyFill="0" applyBorder="0" applyAlignment="0" applyProtection="0"/>
    <xf numFmtId="3" fontId="9" fillId="27" borderId="1" applyFont="0" applyProtection="0">
      <alignment horizontal="right" vertical="center"/>
    </xf>
    <xf numFmtId="0" fontId="9" fillId="27" borderId="6" applyNumberFormat="0" applyFont="0" applyBorder="0" applyProtection="0">
      <alignment horizontal="left" vertical="center"/>
    </xf>
    <xf numFmtId="0" fontId="18" fillId="0" borderId="0" applyNumberFormat="0" applyFill="0" applyBorder="0" applyAlignment="0" applyProtection="0">
      <alignment vertical="top"/>
      <protection locked="0"/>
    </xf>
    <xf numFmtId="0" fontId="39" fillId="0" borderId="43" applyNumberFormat="0" applyFill="0" applyAlignment="0" applyProtection="0"/>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9" fillId="29" borderId="55" applyNumberFormat="0" applyFont="0" applyAlignment="0" applyProtection="0"/>
    <xf numFmtId="0" fontId="46" fillId="7" borderId="0" applyNumberFormat="0" applyBorder="0" applyAlignment="0" applyProtection="0"/>
    <xf numFmtId="0" fontId="40" fillId="11" borderId="41" applyNumberFormat="0" applyAlignment="0" applyProtection="0"/>
    <xf numFmtId="0" fontId="40" fillId="11" borderId="41" applyNumberFormat="0" applyAlignment="0" applyProtection="0"/>
    <xf numFmtId="3" fontId="9" fillId="28" borderId="1" applyFont="0">
      <alignment horizontal="right" vertical="center"/>
      <protection locked="0"/>
    </xf>
    <xf numFmtId="0" fontId="9" fillId="29" borderId="47" applyNumberFormat="0" applyFont="0" applyAlignment="0" applyProtection="0"/>
    <xf numFmtId="0" fontId="29" fillId="20" borderId="0" applyNumberFormat="0" applyBorder="0" applyAlignment="0" applyProtection="0"/>
    <xf numFmtId="0" fontId="29" fillId="21" borderId="0" applyNumberFormat="0" applyBorder="0" applyAlignment="0" applyProtection="0"/>
    <xf numFmtId="0" fontId="29" fillId="22" borderId="0" applyNumberFormat="0" applyBorder="0" applyAlignment="0" applyProtection="0"/>
    <xf numFmtId="0" fontId="29" fillId="17" borderId="0" applyNumberFormat="0" applyBorder="0" applyAlignment="0" applyProtection="0"/>
    <xf numFmtId="0" fontId="29" fillId="18" borderId="0" applyNumberFormat="0" applyBorder="0" applyAlignment="0" applyProtection="0"/>
    <xf numFmtId="0" fontId="29" fillId="23" borderId="0" applyNumberFormat="0" applyBorder="0" applyAlignment="0" applyProtection="0"/>
    <xf numFmtId="0" fontId="41" fillId="8" borderId="0" applyNumberFormat="0" applyBorder="0" applyAlignment="0" applyProtection="0"/>
    <xf numFmtId="0" fontId="42" fillId="24" borderId="48" applyNumberFormat="0" applyAlignment="0" applyProtection="0"/>
    <xf numFmtId="0" fontId="18" fillId="0" borderId="0" applyNumberFormat="0" applyFill="0" applyBorder="0" applyAlignment="0" applyProtection="0">
      <alignment vertical="top"/>
      <protection locked="0"/>
    </xf>
    <xf numFmtId="0" fontId="27" fillId="0" borderId="0" applyNumberFormat="0" applyFill="0" applyBorder="0" applyAlignment="0" applyProtection="0">
      <alignment vertical="top"/>
      <protection locked="0"/>
    </xf>
    <xf numFmtId="0" fontId="57" fillId="0" borderId="43" applyNumberFormat="0" applyFill="0" applyAlignment="0" applyProtection="0"/>
    <xf numFmtId="0" fontId="43" fillId="0" borderId="0" applyNumberFormat="0" applyFill="0" applyBorder="0" applyAlignment="0" applyProtection="0"/>
    <xf numFmtId="164" fontId="9" fillId="0" borderId="0" applyFill="0" applyBorder="0" applyAlignment="0" applyProtection="0"/>
    <xf numFmtId="164" fontId="9" fillId="0" borderId="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0" fontId="58" fillId="30" borderId="0" applyNumberFormat="0" applyBorder="0" applyAlignment="0" applyProtection="0"/>
    <xf numFmtId="0" fontId="45" fillId="24" borderId="56" applyNumberFormat="0" applyAlignment="0" applyProtection="0"/>
    <xf numFmtId="0" fontId="9" fillId="0" borderId="0"/>
    <xf numFmtId="0" fontId="59" fillId="0" borderId="57" applyNumberFormat="0" applyFill="0" applyAlignment="0" applyProtection="0"/>
    <xf numFmtId="0" fontId="9" fillId="0" borderId="0"/>
    <xf numFmtId="0" fontId="9" fillId="0" borderId="0"/>
    <xf numFmtId="0" fontId="9" fillId="0" borderId="0"/>
    <xf numFmtId="0" fontId="1" fillId="0" borderId="0"/>
    <xf numFmtId="0" fontId="9" fillId="0" borderId="0"/>
    <xf numFmtId="0" fontId="26" fillId="0" borderId="0"/>
    <xf numFmtId="0" fontId="9" fillId="0" borderId="0"/>
    <xf numFmtId="0" fontId="26" fillId="0" borderId="0"/>
    <xf numFmtId="0" fontId="9" fillId="0" borderId="0"/>
    <xf numFmtId="0" fontId="1" fillId="0" borderId="0"/>
    <xf numFmtId="0" fontId="9" fillId="0" borderId="0"/>
    <xf numFmtId="0" fontId="26" fillId="0" borderId="0"/>
    <xf numFmtId="0" fontId="60" fillId="0" borderId="0"/>
    <xf numFmtId="0" fontId="9" fillId="0" borderId="0"/>
    <xf numFmtId="0" fontId="9" fillId="0" borderId="0"/>
    <xf numFmtId="0" fontId="61" fillId="0" borderId="0"/>
    <xf numFmtId="0" fontId="9" fillId="0" borderId="0"/>
    <xf numFmtId="0" fontId="9" fillId="29" borderId="47" applyNumberFormat="0" applyFont="0" applyAlignment="0" applyProtection="0"/>
    <xf numFmtId="0" fontId="9" fillId="29" borderId="47" applyNumberFormat="0" applyFont="0" applyAlignment="0" applyProtection="0"/>
    <xf numFmtId="0" fontId="44" fillId="0" borderId="49" applyNumberFormat="0" applyFill="0" applyAlignment="0" applyProtection="0"/>
    <xf numFmtId="0" fontId="45" fillId="24" borderId="48" applyNumberFormat="0" applyAlignment="0" applyProtection="0"/>
    <xf numFmtId="0" fontId="45" fillId="24" borderId="48" applyNumberFormat="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0" fontId="46" fillId="7" borderId="0" applyNumberFormat="0" applyBorder="0" applyAlignment="0" applyProtection="0"/>
    <xf numFmtId="0" fontId="42" fillId="24" borderId="48" applyNumberFormat="0" applyAlignment="0" applyProtection="0"/>
    <xf numFmtId="0" fontId="47" fillId="30" borderId="0" applyNumberFormat="0" applyBorder="0" applyAlignment="0" applyProtection="0"/>
    <xf numFmtId="3" fontId="9" fillId="31" borderId="1" applyFont="0">
      <alignment horizontal="right" vertical="center"/>
    </xf>
    <xf numFmtId="0" fontId="9" fillId="0" borderId="0"/>
    <xf numFmtId="0" fontId="26" fillId="0" borderId="0"/>
    <xf numFmtId="0" fontId="9" fillId="0" borderId="0"/>
    <xf numFmtId="0" fontId="48" fillId="24" borderId="41" applyNumberFormat="0" applyAlignment="0" applyProtection="0"/>
    <xf numFmtId="0" fontId="38" fillId="0" borderId="0" applyNumberFormat="0" applyFill="0" applyBorder="0" applyAlignment="0" applyProtection="0"/>
    <xf numFmtId="0" fontId="43"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3" fillId="0" borderId="44" applyNumberFormat="0" applyFill="0" applyAlignment="0" applyProtection="0"/>
    <xf numFmtId="0" fontId="34" fillId="0" borderId="45" applyNumberFormat="0" applyFill="0" applyAlignment="0" applyProtection="0"/>
    <xf numFmtId="0" fontId="35" fillId="0" borderId="46" applyNumberFormat="0" applyFill="0" applyAlignment="0" applyProtection="0"/>
    <xf numFmtId="0" fontId="32" fillId="0" borderId="0" applyNumberFormat="0" applyFill="0" applyBorder="0" applyAlignment="0" applyProtection="0"/>
    <xf numFmtId="0" fontId="59" fillId="0" borderId="49" applyNumberFormat="0" applyFill="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9" fillId="29" borderId="55" applyNumberFormat="0" applyFont="0" applyAlignment="0" applyProtection="0"/>
    <xf numFmtId="0" fontId="9" fillId="29" borderId="55" applyNumberFormat="0" applyFont="0" applyAlignment="0" applyProtection="0"/>
    <xf numFmtId="0" fontId="9" fillId="29" borderId="55" applyNumberFormat="0" applyFont="0" applyAlignment="0" applyProtection="0"/>
    <xf numFmtId="0" fontId="45" fillId="24" borderId="56" applyNumberFormat="0" applyAlignment="0" applyProtection="0"/>
    <xf numFmtId="0" fontId="42" fillId="24" borderId="56" applyNumberFormat="0" applyAlignment="0" applyProtection="0"/>
    <xf numFmtId="0" fontId="45" fillId="24" borderId="56" applyNumberFormat="0" applyAlignment="0" applyProtection="0"/>
    <xf numFmtId="0" fontId="59" fillId="0" borderId="57" applyNumberFormat="0" applyFill="0" applyAlignment="0" applyProtection="0"/>
    <xf numFmtId="0" fontId="40" fillId="11" borderId="60" applyNumberFormat="0" applyAlignment="0" applyProtection="0"/>
    <xf numFmtId="0" fontId="26" fillId="6" borderId="0" applyNumberFormat="0" applyBorder="0" applyAlignment="0" applyProtection="0"/>
    <xf numFmtId="0" fontId="26" fillId="6" borderId="0" applyNumberFormat="0" applyBorder="0" applyAlignment="0" applyProtection="0"/>
    <xf numFmtId="0" fontId="26" fillId="7" borderId="0" applyNumberFormat="0" applyBorder="0" applyAlignment="0" applyProtection="0"/>
    <xf numFmtId="0" fontId="26" fillId="7" borderId="0" applyNumberFormat="0" applyBorder="0" applyAlignment="0" applyProtection="0"/>
    <xf numFmtId="0" fontId="26" fillId="8" borderId="0" applyNumberFormat="0" applyBorder="0" applyAlignment="0" applyProtection="0"/>
    <xf numFmtId="0" fontId="26" fillId="8"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50" fillId="19" borderId="0" applyNumberFormat="0" applyBorder="0" applyAlignment="0" applyProtection="0"/>
    <xf numFmtId="0" fontId="26" fillId="6" borderId="0" applyNumberFormat="0" applyBorder="0" applyAlignment="0" applyProtection="0"/>
    <xf numFmtId="0" fontId="26" fillId="7" borderId="0" applyNumberFormat="0" applyBorder="0" applyAlignment="0" applyProtection="0"/>
    <xf numFmtId="0" fontId="26" fillId="8" borderId="0" applyNumberFormat="0" applyBorder="0" applyAlignment="0" applyProtection="0"/>
    <xf numFmtId="0" fontId="26" fillId="9" borderId="0" applyNumberFormat="0" applyBorder="0" applyAlignment="0" applyProtection="0"/>
    <xf numFmtId="0" fontId="26" fillId="10" borderId="0" applyNumberFormat="0" applyBorder="0" applyAlignment="0" applyProtection="0"/>
    <xf numFmtId="0" fontId="26" fillId="11"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50" fillId="21" borderId="0" applyNumberFormat="0" applyBorder="0" applyAlignment="0" applyProtection="0"/>
    <xf numFmtId="0" fontId="50" fillId="22" borderId="0" applyNumberFormat="0" applyBorder="0" applyAlignment="0" applyProtection="0"/>
    <xf numFmtId="0" fontId="50" fillId="17" borderId="0" applyNumberFormat="0" applyBorder="0" applyAlignment="0" applyProtection="0"/>
    <xf numFmtId="0" fontId="50" fillId="18" borderId="0" applyNumberFormat="0" applyBorder="0" applyAlignment="0" applyProtection="0"/>
    <xf numFmtId="0" fontId="50" fillId="23" borderId="0" applyNumberFormat="0" applyBorder="0" applyAlignment="0" applyProtection="0"/>
    <xf numFmtId="0" fontId="26" fillId="12" borderId="0" applyNumberFormat="0" applyBorder="0" applyAlignment="0" applyProtection="0"/>
    <xf numFmtId="0" fontId="26" fillId="13" borderId="0" applyNumberFormat="0" applyBorder="0" applyAlignment="0" applyProtection="0"/>
    <xf numFmtId="0" fontId="26" fillId="14" borderId="0" applyNumberFormat="0" applyBorder="0" applyAlignment="0" applyProtection="0"/>
    <xf numFmtId="0" fontId="26" fillId="9" borderId="0" applyNumberFormat="0" applyBorder="0" applyAlignment="0" applyProtection="0"/>
    <xf numFmtId="0" fontId="26" fillId="12" borderId="0" applyNumberFormat="0" applyBorder="0" applyAlignment="0" applyProtection="0"/>
    <xf numFmtId="0" fontId="26" fillId="15" borderId="0" applyNumberFormat="0" applyBorder="0" applyAlignment="0" applyProtection="0"/>
    <xf numFmtId="0" fontId="51" fillId="7" borderId="0" applyNumberFormat="0" applyBorder="0" applyAlignment="0" applyProtection="0"/>
    <xf numFmtId="0" fontId="31" fillId="24" borderId="41" applyNumberFormat="0" applyAlignment="0" applyProtection="0"/>
    <xf numFmtId="0" fontId="52" fillId="25" borderId="42" applyNumberFormat="0" applyAlignment="0" applyProtection="0"/>
    <xf numFmtId="0" fontId="37" fillId="0" borderId="0" applyNumberFormat="0" applyFill="0" applyBorder="0" applyAlignment="0" applyProtection="0"/>
    <xf numFmtId="0" fontId="53" fillId="8" borderId="0" applyNumberFormat="0" applyBorder="0" applyAlignment="0" applyProtection="0"/>
    <xf numFmtId="0" fontId="54" fillId="0" borderId="44" applyNumberFormat="0" applyFill="0" applyAlignment="0" applyProtection="0"/>
    <xf numFmtId="0" fontId="55" fillId="0" borderId="45" applyNumberFormat="0" applyFill="0" applyAlignment="0" applyProtection="0"/>
    <xf numFmtId="0" fontId="56" fillId="0" borderId="46" applyNumberFormat="0" applyFill="0" applyAlignment="0" applyProtection="0"/>
    <xf numFmtId="0" fontId="56" fillId="0" borderId="0" applyNumberFormat="0" applyFill="0" applyBorder="0" applyAlignment="0" applyProtection="0"/>
    <xf numFmtId="0" fontId="40" fillId="11" borderId="41" applyNumberFormat="0" applyAlignment="0" applyProtection="0"/>
    <xf numFmtId="0" fontId="57" fillId="0" borderId="43" applyNumberFormat="0" applyFill="0" applyAlignment="0" applyProtection="0"/>
    <xf numFmtId="0" fontId="58" fillId="30" borderId="0" applyNumberFormat="0" applyBorder="0" applyAlignment="0" applyProtection="0"/>
    <xf numFmtId="0" fontId="9" fillId="0" borderId="0"/>
    <xf numFmtId="0" fontId="9" fillId="29" borderId="47" applyNumberFormat="0" applyFont="0" applyAlignment="0" applyProtection="0"/>
    <xf numFmtId="0" fontId="45" fillId="24" borderId="48" applyNumberFormat="0" applyAlignment="0" applyProtection="0"/>
    <xf numFmtId="0" fontId="32" fillId="0" borderId="0" applyNumberFormat="0" applyFill="0" applyBorder="0" applyAlignment="0" applyProtection="0"/>
    <xf numFmtId="0" fontId="59" fillId="0" borderId="49" applyNumberFormat="0" applyFill="0" applyAlignment="0" applyProtection="0"/>
    <xf numFmtId="0" fontId="49" fillId="0" borderId="0" applyNumberFormat="0" applyFill="0" applyBorder="0" applyAlignment="0" applyProtection="0"/>
    <xf numFmtId="0" fontId="62" fillId="0" borderId="0"/>
    <xf numFmtId="0" fontId="9" fillId="0" borderId="0"/>
    <xf numFmtId="0" fontId="1" fillId="0" borderId="0"/>
    <xf numFmtId="0" fontId="26" fillId="0" borderId="0"/>
    <xf numFmtId="0" fontId="26" fillId="0" borderId="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0" fontId="26" fillId="0" borderId="0"/>
    <xf numFmtId="0" fontId="50" fillId="20" borderId="0" applyNumberFormat="0" applyBorder="0" applyAlignment="0" applyProtection="0"/>
    <xf numFmtId="0" fontId="50" fillId="18" borderId="0" applyNumberFormat="0" applyBorder="0" applyAlignment="0" applyProtection="0"/>
    <xf numFmtId="0" fontId="50" fillId="17" borderId="0" applyNumberFormat="0" applyBorder="0" applyAlignment="0" applyProtection="0"/>
    <xf numFmtId="0" fontId="50" fillId="14" borderId="0" applyNumberFormat="0" applyBorder="0" applyAlignment="0" applyProtection="0"/>
    <xf numFmtId="0" fontId="50" fillId="13" borderId="0" applyNumberFormat="0" applyBorder="0" applyAlignment="0" applyProtection="0"/>
    <xf numFmtId="0" fontId="50" fillId="16" borderId="0" applyNumberFormat="0" applyBorder="0" applyAlignment="0" applyProtection="0"/>
    <xf numFmtId="0" fontId="28" fillId="15" borderId="0" applyNumberFormat="0" applyBorder="0" applyAlignment="0" applyProtection="0"/>
    <xf numFmtId="0" fontId="28" fillId="12" borderId="0" applyNumberFormat="0" applyBorder="0" applyAlignment="0" applyProtection="0"/>
    <xf numFmtId="0" fontId="28" fillId="9" borderId="0" applyNumberFormat="0" applyBorder="0" applyAlignment="0" applyProtection="0"/>
    <xf numFmtId="0" fontId="28" fillId="14" borderId="0" applyNumberFormat="0" applyBorder="0" applyAlignment="0" applyProtection="0"/>
    <xf numFmtId="0" fontId="28" fillId="13" borderId="0" applyNumberFormat="0" applyBorder="0" applyAlignment="0" applyProtection="0"/>
    <xf numFmtId="0" fontId="28" fillId="12" borderId="0" applyNumberFormat="0" applyBorder="0" applyAlignment="0" applyProtection="0"/>
    <xf numFmtId="0" fontId="28" fillId="11" borderId="0" applyNumberFormat="0" applyBorder="0" applyAlignment="0" applyProtection="0"/>
    <xf numFmtId="0" fontId="28" fillId="10" borderId="0" applyNumberFormat="0" applyBorder="0" applyAlignment="0" applyProtection="0"/>
    <xf numFmtId="0" fontId="28" fillId="9" borderId="0" applyNumberFormat="0" applyBorder="0" applyAlignment="0" applyProtection="0"/>
    <xf numFmtId="0" fontId="28" fillId="8" borderId="0" applyNumberFormat="0" applyBorder="0" applyAlignment="0" applyProtection="0"/>
    <xf numFmtId="0" fontId="28" fillId="7" borderId="0" applyNumberFormat="0" applyBorder="0" applyAlignment="0" applyProtection="0"/>
    <xf numFmtId="0" fontId="28" fillId="6" borderId="0" applyNumberFormat="0" applyBorder="0" applyAlignment="0" applyProtection="0"/>
    <xf numFmtId="0" fontId="9" fillId="0" borderId="0"/>
    <xf numFmtId="0" fontId="1" fillId="0" borderId="0"/>
    <xf numFmtId="0" fontId="9" fillId="0" borderId="0"/>
    <xf numFmtId="0" fontId="63" fillId="0" borderId="0" applyNumberFormat="0" applyFill="0" applyBorder="0" applyProtection="0">
      <alignment vertical="top" wrapText="1"/>
    </xf>
    <xf numFmtId="0" fontId="1" fillId="0" borderId="0"/>
    <xf numFmtId="0" fontId="9" fillId="27" borderId="6" applyNumberFormat="0" applyFont="0" applyBorder="0" applyProtection="0">
      <alignment horizontal="left" vertical="center"/>
    </xf>
    <xf numFmtId="0" fontId="9" fillId="29" borderId="47" applyNumberFormat="0" applyFont="0" applyAlignment="0" applyProtection="0"/>
    <xf numFmtId="0" fontId="42" fillId="24" borderId="48" applyNumberFormat="0" applyAlignment="0" applyProtection="0"/>
    <xf numFmtId="43" fontId="9" fillId="0" borderId="0" applyFont="0" applyFill="0" applyBorder="0" applyAlignment="0" applyProtection="0"/>
    <xf numFmtId="43" fontId="9" fillId="0" borderId="0" applyFont="0" applyFill="0" applyBorder="0" applyAlignment="0" applyProtection="0"/>
    <xf numFmtId="0" fontId="9" fillId="29" borderId="47" applyNumberFormat="0" applyFont="0" applyAlignment="0" applyProtection="0"/>
    <xf numFmtId="0" fontId="9" fillId="29" borderId="47" applyNumberFormat="0" applyFont="0" applyAlignment="0" applyProtection="0"/>
    <xf numFmtId="0" fontId="44" fillId="0" borderId="49" applyNumberFormat="0" applyFill="0" applyAlignment="0" applyProtection="0"/>
    <xf numFmtId="0" fontId="45" fillId="24" borderId="48" applyNumberFormat="0" applyAlignment="0" applyProtection="0"/>
    <xf numFmtId="0" fontId="45" fillId="24" borderId="48" applyNumberFormat="0" applyAlignment="0" applyProtection="0"/>
    <xf numFmtId="0" fontId="42" fillId="24" borderId="48" applyNumberFormat="0" applyAlignment="0" applyProtection="0"/>
    <xf numFmtId="0" fontId="26" fillId="0" borderId="0"/>
    <xf numFmtId="0" fontId="59" fillId="0" borderId="49" applyNumberFormat="0" applyFill="0" applyAlignment="0" applyProtection="0"/>
    <xf numFmtId="0" fontId="9" fillId="29" borderId="47" applyNumberFormat="0" applyFont="0" applyAlignment="0" applyProtection="0"/>
    <xf numFmtId="0" fontId="45" fillId="24" borderId="48" applyNumberFormat="0" applyAlignment="0" applyProtection="0"/>
    <xf numFmtId="0" fontId="59" fillId="0" borderId="49" applyNumberFormat="0" applyFill="0" applyAlignment="0" applyProtection="0"/>
    <xf numFmtId="0" fontId="40" fillId="11" borderId="54" applyNumberFormat="0" applyAlignment="0" applyProtection="0"/>
    <xf numFmtId="0" fontId="42" fillId="24" borderId="56" applyNumberFormat="0" applyAlignment="0" applyProtection="0"/>
    <xf numFmtId="0" fontId="45" fillId="24" borderId="56" applyNumberFormat="0" applyAlignment="0" applyProtection="0"/>
    <xf numFmtId="0" fontId="45" fillId="24" borderId="56" applyNumberFormat="0" applyAlignment="0" applyProtection="0"/>
    <xf numFmtId="0" fontId="44" fillId="0" borderId="57" applyNumberFormat="0" applyFill="0" applyAlignment="0" applyProtection="0"/>
    <xf numFmtId="0" fontId="9" fillId="29" borderId="55" applyNumberFormat="0" applyFont="0" applyAlignment="0" applyProtection="0"/>
    <xf numFmtId="0" fontId="9" fillId="29" borderId="55" applyNumberFormat="0" applyFont="0" applyAlignment="0" applyProtection="0"/>
    <xf numFmtId="0" fontId="31" fillId="24" borderId="60" applyNumberFormat="0" applyAlignment="0" applyProtection="0"/>
    <xf numFmtId="0" fontId="31" fillId="24" borderId="60" applyNumberFormat="0" applyAlignment="0" applyProtection="0"/>
    <xf numFmtId="0" fontId="48" fillId="24" borderId="60" applyNumberFormat="0" applyAlignment="0" applyProtection="0"/>
    <xf numFmtId="0" fontId="30" fillId="11" borderId="60" applyNumberFormat="0" applyAlignment="0" applyProtection="0"/>
    <xf numFmtId="0" fontId="9" fillId="27" borderId="58" applyNumberFormat="0" applyFont="0" applyBorder="0" applyProtection="0">
      <alignment horizontal="left" vertical="center"/>
    </xf>
    <xf numFmtId="0" fontId="42" fillId="24" borderId="56" applyNumberFormat="0" applyAlignment="0" applyProtection="0"/>
    <xf numFmtId="0" fontId="40" fillId="11" borderId="60" applyNumberFormat="0" applyAlignment="0" applyProtection="0"/>
    <xf numFmtId="0" fontId="40" fillId="11" borderId="54" applyNumberFormat="0" applyAlignment="0" applyProtection="0"/>
    <xf numFmtId="0" fontId="48" fillId="24" borderId="54" applyNumberFormat="0" applyAlignment="0" applyProtection="0"/>
    <xf numFmtId="0" fontId="31" fillId="24" borderId="54" applyNumberFormat="0" applyAlignment="0" applyProtection="0"/>
    <xf numFmtId="0" fontId="31" fillId="24" borderId="54" applyNumberFormat="0" applyAlignment="0" applyProtection="0"/>
    <xf numFmtId="0" fontId="30" fillId="11" borderId="54" applyNumberFormat="0" applyAlignment="0" applyProtection="0"/>
    <xf numFmtId="0" fontId="40" fillId="11" borderId="60" applyNumberFormat="0" applyAlignment="0" applyProtection="0"/>
    <xf numFmtId="0" fontId="59" fillId="0" borderId="57" applyNumberFormat="0" applyFill="0" applyAlignment="0" applyProtection="0"/>
    <xf numFmtId="0" fontId="9" fillId="29" borderId="55" applyNumberFormat="0" applyFont="0" applyAlignment="0" applyProtection="0"/>
    <xf numFmtId="0" fontId="44" fillId="0" borderId="57" applyNumberFormat="0" applyFill="0" applyAlignment="0" applyProtection="0"/>
    <xf numFmtId="0" fontId="45" fillId="24" borderId="56" applyNumberFormat="0" applyAlignment="0" applyProtection="0"/>
    <xf numFmtId="0" fontId="42" fillId="24" borderId="56" applyNumberFormat="0" applyAlignment="0" applyProtection="0"/>
    <xf numFmtId="0" fontId="31" fillId="24" borderId="60" applyNumberFormat="0" applyAlignment="0" applyProtection="0"/>
    <xf numFmtId="0" fontId="30" fillId="11" borderId="60" applyNumberFormat="0" applyAlignment="0" applyProtection="0"/>
    <xf numFmtId="0" fontId="31" fillId="24" borderId="54" applyNumberFormat="0" applyAlignment="0" applyProtection="0"/>
    <xf numFmtId="0" fontId="59" fillId="0" borderId="57" applyNumberFormat="0" applyFill="0" applyAlignment="0" applyProtection="0"/>
    <xf numFmtId="0" fontId="48" fillId="24" borderId="54" applyNumberFormat="0" applyAlignment="0" applyProtection="0"/>
    <xf numFmtId="0" fontId="40" fillId="11" borderId="54" applyNumberFormat="0" applyAlignment="0" applyProtection="0"/>
    <xf numFmtId="0" fontId="48" fillId="24" borderId="60" applyNumberFormat="0" applyAlignment="0" applyProtection="0"/>
    <xf numFmtId="0" fontId="30" fillId="11" borderId="54" applyNumberFormat="0" applyAlignment="0" applyProtection="0"/>
    <xf numFmtId="0" fontId="9" fillId="29" borderId="55" applyNumberFormat="0" applyFont="0" applyAlignment="0" applyProtection="0"/>
    <xf numFmtId="9" fontId="64" fillId="0" borderId="0" applyFont="0" applyFill="0" applyBorder="0" applyAlignment="0" applyProtection="0"/>
    <xf numFmtId="43" fontId="64" fillId="0" borderId="0" applyFont="0" applyFill="0" applyBorder="0" applyAlignment="0" applyProtection="0"/>
    <xf numFmtId="0" fontId="67" fillId="0" borderId="0" applyNumberFormat="0" applyFill="0" applyBorder="0" applyAlignment="0" applyProtection="0"/>
    <xf numFmtId="0" fontId="9" fillId="0" borderId="0"/>
    <xf numFmtId="0" fontId="9" fillId="0" borderId="0"/>
    <xf numFmtId="0" fontId="9" fillId="0" borderId="0"/>
    <xf numFmtId="0" fontId="9" fillId="0" borderId="0"/>
    <xf numFmtId="0" fontId="9" fillId="0" borderId="0"/>
  </cellStyleXfs>
  <cellXfs count="1535">
    <xf numFmtId="0" fontId="0" fillId="0" borderId="0" xfId="0"/>
    <xf numFmtId="49" fontId="11" fillId="0" borderId="1" xfId="0" applyNumberFormat="1" applyFont="1" applyFill="1" applyBorder="1" applyAlignment="1">
      <alignment horizontal="left" vertical="center" wrapText="1"/>
    </xf>
    <xf numFmtId="49" fontId="11" fillId="2" borderId="1" xfId="0" applyNumberFormat="1" applyFont="1" applyFill="1" applyBorder="1" applyAlignment="1">
      <alignment horizontal="center" vertical="center"/>
    </xf>
    <xf numFmtId="49" fontId="11" fillId="2" borderId="2" xfId="0" applyNumberFormat="1" applyFont="1" applyFill="1" applyBorder="1" applyAlignment="1">
      <alignment horizontal="center" vertical="center"/>
    </xf>
    <xf numFmtId="0" fontId="7" fillId="0" borderId="1" xfId="0" applyFont="1" applyBorder="1"/>
    <xf numFmtId="0" fontId="7" fillId="0" borderId="1" xfId="0" applyFont="1" applyBorder="1" applyAlignment="1">
      <alignment horizontal="left" vertical="center" indent="1"/>
    </xf>
    <xf numFmtId="0" fontId="7" fillId="0" borderId="0" xfId="0" applyFont="1" applyAlignment="1">
      <alignment vertical="center"/>
    </xf>
    <xf numFmtId="0" fontId="16" fillId="0" borderId="0" xfId="0" applyFont="1" applyFill="1" applyAlignment="1">
      <alignment horizontal="left" vertical="center"/>
    </xf>
    <xf numFmtId="49" fontId="7" fillId="0" borderId="0" xfId="0" applyNumberFormat="1" applyFont="1" applyAlignment="1">
      <alignment horizontal="center" vertical="center"/>
    </xf>
    <xf numFmtId="0" fontId="7" fillId="0" borderId="0" xfId="0" applyFont="1" applyAlignment="1">
      <alignment horizontal="center" vertical="center"/>
    </xf>
    <xf numFmtId="0" fontId="7" fillId="0" borderId="0" xfId="0" applyFont="1" applyFill="1" applyAlignment="1">
      <alignment vertical="center"/>
    </xf>
    <xf numFmtId="49" fontId="5" fillId="2" borderId="1" xfId="0" applyNumberFormat="1" applyFont="1" applyFill="1" applyBorder="1" applyAlignment="1">
      <alignment horizontal="center" vertical="center"/>
    </xf>
    <xf numFmtId="0" fontId="5" fillId="2" borderId="1" xfId="0" applyFont="1" applyFill="1" applyBorder="1" applyAlignment="1">
      <alignment vertical="center"/>
    </xf>
    <xf numFmtId="0" fontId="11" fillId="0" borderId="1" xfId="0" applyFont="1" applyBorder="1" applyAlignment="1">
      <alignment vertical="center"/>
    </xf>
    <xf numFmtId="0" fontId="7" fillId="0" borderId="0" xfId="0" applyFont="1" applyBorder="1" applyAlignment="1">
      <alignment vertical="center"/>
    </xf>
    <xf numFmtId="0" fontId="7" fillId="0" borderId="0" xfId="0" applyFont="1" applyFill="1" applyBorder="1" applyAlignment="1">
      <alignment vertical="center"/>
    </xf>
    <xf numFmtId="0" fontId="6" fillId="0" borderId="0" xfId="0" applyFont="1" applyAlignment="1">
      <alignment vertical="center"/>
    </xf>
    <xf numFmtId="0" fontId="7" fillId="0" borderId="0" xfId="0" applyFont="1"/>
    <xf numFmtId="49" fontId="11" fillId="2" borderId="9" xfId="0" applyNumberFormat="1" applyFont="1" applyFill="1" applyBorder="1" applyAlignment="1">
      <alignment horizontal="center" vertical="center"/>
    </xf>
    <xf numFmtId="0" fontId="12" fillId="0" borderId="1" xfId="0" applyFont="1" applyBorder="1" applyAlignment="1">
      <alignment vertical="center"/>
    </xf>
    <xf numFmtId="0" fontId="7" fillId="0" borderId="0" xfId="0" applyFont="1" applyAlignment="1">
      <alignment vertical="center" wrapText="1"/>
    </xf>
    <xf numFmtId="0" fontId="12" fillId="0" borderId="1" xfId="0" applyFont="1" applyFill="1" applyBorder="1" applyAlignment="1">
      <alignment vertical="center"/>
    </xf>
    <xf numFmtId="0" fontId="7" fillId="0" borderId="0" xfId="0" applyFont="1" applyFill="1" applyBorder="1"/>
    <xf numFmtId="49" fontId="12" fillId="0" borderId="0" xfId="0" applyNumberFormat="1" applyFont="1" applyBorder="1" applyAlignment="1">
      <alignment horizontal="center" vertical="center"/>
    </xf>
    <xf numFmtId="0" fontId="12" fillId="0" borderId="1" xfId="0" applyFont="1" applyFill="1" applyBorder="1" applyAlignment="1">
      <alignment horizontal="left" wrapText="1" indent="1"/>
    </xf>
    <xf numFmtId="0" fontId="12" fillId="0" borderId="1" xfId="0" applyFont="1" applyFill="1" applyBorder="1" applyAlignment="1">
      <alignment horizontal="left" vertical="center" indent="1"/>
    </xf>
    <xf numFmtId="0" fontId="12" fillId="0" borderId="1" xfId="0" applyFont="1" applyFill="1" applyBorder="1" applyAlignment="1">
      <alignment horizontal="left" wrapText="1" indent="2"/>
    </xf>
    <xf numFmtId="0" fontId="12" fillId="0" borderId="1" xfId="0" applyFont="1" applyBorder="1" applyAlignment="1">
      <alignment horizontal="left" vertical="center" wrapText="1" indent="1"/>
    </xf>
    <xf numFmtId="0" fontId="12" fillId="0" borderId="1" xfId="0" applyFont="1" applyFill="1" applyBorder="1" applyAlignment="1">
      <alignment horizontal="left" vertical="center" wrapText="1" indent="1"/>
    </xf>
    <xf numFmtId="0" fontId="11" fillId="0" borderId="1" xfId="0" applyFont="1" applyFill="1" applyBorder="1" applyAlignment="1">
      <alignment vertical="center"/>
    </xf>
    <xf numFmtId="0" fontId="11" fillId="0" borderId="1" xfId="0" applyFont="1" applyFill="1" applyBorder="1" applyAlignment="1">
      <alignment horizontal="left" vertical="center" indent="1"/>
    </xf>
    <xf numFmtId="0" fontId="12" fillId="0" borderId="9" xfId="0" applyFont="1" applyFill="1" applyBorder="1" applyAlignment="1">
      <alignment horizontal="left" vertical="center" wrapText="1" indent="1"/>
    </xf>
    <xf numFmtId="0" fontId="14" fillId="2" borderId="1" xfId="2" applyFont="1" applyFill="1" applyBorder="1" applyAlignment="1">
      <alignment horizontal="center" vertical="center"/>
    </xf>
    <xf numFmtId="0" fontId="5" fillId="2" borderId="1" xfId="0" applyFont="1" applyFill="1" applyBorder="1" applyAlignment="1">
      <alignment horizontal="center"/>
    </xf>
    <xf numFmtId="49" fontId="5" fillId="0" borderId="0" xfId="0" applyNumberFormat="1" applyFont="1" applyFill="1" applyAlignment="1">
      <alignment horizontal="left" vertical="center"/>
    </xf>
    <xf numFmtId="49" fontId="11" fillId="0" borderId="0" xfId="0" applyNumberFormat="1" applyFont="1" applyFill="1" applyBorder="1" applyAlignment="1">
      <alignment horizontal="left" vertical="center"/>
    </xf>
    <xf numFmtId="49" fontId="16" fillId="0" borderId="0" xfId="0" applyNumberFormat="1" applyFont="1" applyFill="1" applyBorder="1" applyAlignment="1">
      <alignment horizontal="left" vertical="center"/>
    </xf>
    <xf numFmtId="0" fontId="6" fillId="0" borderId="0" xfId="0" applyFont="1" applyFill="1" applyBorder="1" applyAlignment="1">
      <alignment vertical="center" wrapText="1"/>
    </xf>
    <xf numFmtId="49" fontId="7" fillId="0" borderId="0" xfId="0" applyNumberFormat="1" applyFont="1" applyBorder="1" applyAlignment="1">
      <alignment horizontal="center" vertical="center"/>
    </xf>
    <xf numFmtId="0" fontId="7" fillId="0" borderId="0" xfId="0" applyFont="1" applyFill="1" applyBorder="1" applyAlignment="1">
      <alignment vertical="center" wrapText="1"/>
    </xf>
    <xf numFmtId="0" fontId="5" fillId="0" borderId="0" xfId="0" applyFont="1" applyFill="1" applyBorder="1" applyAlignment="1">
      <alignment vertical="center"/>
    </xf>
    <xf numFmtId="0" fontId="11" fillId="0" borderId="0" xfId="0" applyFont="1" applyFill="1" applyBorder="1" applyAlignment="1">
      <alignment horizontal="center" vertical="center"/>
    </xf>
    <xf numFmtId="0" fontId="11" fillId="0" borderId="0" xfId="0" applyFont="1" applyFill="1" applyBorder="1" applyAlignment="1">
      <alignment horizontal="center" vertical="center" wrapText="1"/>
    </xf>
    <xf numFmtId="0" fontId="5" fillId="0" borderId="1" xfId="0" applyFont="1" applyBorder="1" applyAlignment="1">
      <alignment vertical="center"/>
    </xf>
    <xf numFmtId="0" fontId="5" fillId="0" borderId="5" xfId="0" applyFont="1" applyBorder="1" applyAlignment="1">
      <alignment vertical="center"/>
    </xf>
    <xf numFmtId="0" fontId="17" fillId="0" borderId="1" xfId="0" applyFont="1" applyBorder="1" applyAlignment="1">
      <alignment horizontal="left" vertical="center" indent="1"/>
    </xf>
    <xf numFmtId="0" fontId="12" fillId="0" borderId="0" xfId="0" applyFont="1" applyFill="1" applyBorder="1" applyAlignment="1">
      <alignment vertical="center" wrapText="1"/>
    </xf>
    <xf numFmtId="0" fontId="5" fillId="0" borderId="1" xfId="0" applyFont="1" applyBorder="1" applyAlignment="1">
      <alignment horizontal="left" vertical="center" indent="1"/>
    </xf>
    <xf numFmtId="0" fontId="12" fillId="0" borderId="9" xfId="0" applyFont="1" applyFill="1" applyBorder="1" applyAlignment="1">
      <alignment horizontal="left" vertical="center" indent="2"/>
    </xf>
    <xf numFmtId="0" fontId="12" fillId="0" borderId="1" xfId="0" applyFont="1" applyFill="1" applyBorder="1" applyAlignment="1">
      <alignment horizontal="left" vertical="center" indent="2"/>
    </xf>
    <xf numFmtId="0" fontId="12" fillId="0" borderId="1" xfId="0" applyFont="1" applyFill="1" applyBorder="1" applyAlignment="1">
      <alignment horizontal="left" vertical="center" wrapText="1" indent="2"/>
    </xf>
    <xf numFmtId="0" fontId="12" fillId="0" borderId="1" xfId="0" applyFont="1" applyBorder="1" applyAlignment="1">
      <alignment horizontal="left" vertical="center" wrapText="1" indent="2"/>
    </xf>
    <xf numFmtId="0" fontId="11" fillId="0" borderId="1" xfId="0" applyFont="1" applyBorder="1" applyAlignment="1">
      <alignment horizontal="left" vertical="center" indent="1"/>
    </xf>
    <xf numFmtId="0" fontId="12" fillId="0" borderId="1" xfId="0" applyFont="1" applyBorder="1" applyAlignment="1">
      <alignment horizontal="left" vertical="center" indent="2"/>
    </xf>
    <xf numFmtId="0" fontId="7" fillId="0" borderId="1" xfId="0" applyFont="1" applyBorder="1" applyAlignment="1">
      <alignment horizontal="left" vertical="center" indent="2"/>
    </xf>
    <xf numFmtId="0" fontId="7" fillId="0" borderId="0" xfId="0" applyFont="1" applyBorder="1" applyAlignment="1">
      <alignment vertical="center" wrapText="1"/>
    </xf>
    <xf numFmtId="0" fontId="11" fillId="0" borderId="0" xfId="0" applyFont="1" applyFill="1" applyAlignment="1">
      <alignment horizontal="left" vertical="center"/>
    </xf>
    <xf numFmtId="0" fontId="12" fillId="0" borderId="0" xfId="0" applyFont="1" applyFill="1" applyAlignment="1">
      <alignment vertical="center" wrapText="1"/>
    </xf>
    <xf numFmtId="0" fontId="12" fillId="0" borderId="0" xfId="0" applyFont="1" applyAlignment="1">
      <alignment vertical="center"/>
    </xf>
    <xf numFmtId="49" fontId="11" fillId="0" borderId="0" xfId="0" applyNumberFormat="1" applyFont="1" applyFill="1" applyAlignment="1">
      <alignment horizontal="left" vertical="center"/>
    </xf>
    <xf numFmtId="0" fontId="12" fillId="0" borderId="0" xfId="0" applyFont="1" applyFill="1" applyAlignment="1">
      <alignment vertical="center"/>
    </xf>
    <xf numFmtId="49" fontId="12" fillId="0" borderId="0" xfId="0" applyNumberFormat="1" applyFont="1" applyAlignment="1">
      <alignment horizontal="center" vertical="center"/>
    </xf>
    <xf numFmtId="0" fontId="12" fillId="0" borderId="0" xfId="0" applyFont="1" applyFill="1" applyAlignment="1">
      <alignment horizontal="center" vertical="center"/>
    </xf>
    <xf numFmtId="0" fontId="11" fillId="2" borderId="1" xfId="0" applyFont="1" applyFill="1" applyBorder="1" applyAlignment="1">
      <alignment vertical="center"/>
    </xf>
    <xf numFmtId="0" fontId="11" fillId="0" borderId="0" xfId="0" applyFont="1" applyFill="1" applyAlignment="1">
      <alignment horizontal="center" vertical="center"/>
    </xf>
    <xf numFmtId="0" fontId="11" fillId="0" borderId="0" xfId="0" applyFont="1" applyFill="1" applyAlignment="1">
      <alignment horizontal="center" vertical="center" wrapText="1"/>
    </xf>
    <xf numFmtId="0" fontId="11" fillId="0" borderId="0" xfId="0" applyFont="1" applyFill="1" applyAlignment="1">
      <alignment vertical="center"/>
    </xf>
    <xf numFmtId="0" fontId="12" fillId="0" borderId="0" xfId="0" applyFont="1" applyAlignment="1">
      <alignment horizontal="center" vertical="center"/>
    </xf>
    <xf numFmtId="0" fontId="12" fillId="0" borderId="0" xfId="0" applyFont="1" applyAlignment="1">
      <alignment vertical="center" wrapText="1"/>
    </xf>
    <xf numFmtId="0" fontId="6" fillId="0" borderId="0" xfId="0" applyFont="1" applyFill="1"/>
    <xf numFmtId="0" fontId="7" fillId="0" borderId="0" xfId="0" applyFont="1" applyAlignment="1">
      <alignment wrapText="1"/>
    </xf>
    <xf numFmtId="49" fontId="7" fillId="2" borderId="12" xfId="0" applyNumberFormat="1" applyFont="1" applyFill="1" applyBorder="1" applyAlignment="1">
      <alignment horizontal="center" vertical="center"/>
    </xf>
    <xf numFmtId="0" fontId="7" fillId="2" borderId="39" xfId="0" applyFont="1" applyFill="1" applyBorder="1" applyAlignment="1">
      <alignment vertical="center"/>
    </xf>
    <xf numFmtId="0" fontId="5" fillId="2" borderId="1" xfId="0" applyFont="1" applyFill="1" applyBorder="1" applyAlignment="1">
      <alignment horizontal="center" vertical="center"/>
    </xf>
    <xf numFmtId="0" fontId="5" fillId="2" borderId="1" xfId="0" applyFont="1" applyFill="1" applyBorder="1" applyAlignment="1">
      <alignment horizontal="center" vertical="center" wrapText="1"/>
    </xf>
    <xf numFmtId="0" fontId="5" fillId="0" borderId="0" xfId="0" applyFont="1" applyAlignment="1">
      <alignment wrapText="1"/>
    </xf>
    <xf numFmtId="0" fontId="12" fillId="0" borderId="0" xfId="0" applyFont="1" applyFill="1"/>
    <xf numFmtId="0" fontId="7" fillId="0" borderId="1" xfId="0" applyFont="1" applyFill="1" applyBorder="1" applyAlignment="1">
      <alignment horizontal="left" vertical="center" indent="2"/>
    </xf>
    <xf numFmtId="0" fontId="12" fillId="0" borderId="0" xfId="0" quotePrefix="1" applyFont="1" applyFill="1"/>
    <xf numFmtId="0" fontId="7" fillId="0" borderId="0" xfId="0" applyFont="1" applyBorder="1" applyAlignment="1">
      <alignment wrapText="1"/>
    </xf>
    <xf numFmtId="0" fontId="6" fillId="0" borderId="0" xfId="0" applyFont="1" applyBorder="1" applyAlignment="1">
      <alignment wrapText="1"/>
    </xf>
    <xf numFmtId="0" fontId="6" fillId="0" borderId="0" xfId="0" applyFont="1"/>
    <xf numFmtId="49" fontId="5" fillId="0" borderId="0" xfId="0" applyNumberFormat="1" applyFont="1" applyBorder="1" applyAlignment="1">
      <alignment horizontal="center" vertical="center"/>
    </xf>
    <xf numFmtId="0" fontId="6" fillId="0" borderId="0" xfId="0" applyFont="1" applyFill="1" applyAlignment="1">
      <alignment vertical="center" wrapText="1"/>
    </xf>
    <xf numFmtId="49" fontId="5" fillId="0" borderId="0" xfId="0" applyNumberFormat="1" applyFont="1" applyFill="1" applyAlignment="1">
      <alignment horizontal="left"/>
    </xf>
    <xf numFmtId="0" fontId="7" fillId="0" borderId="0" xfId="0" applyFont="1" applyFill="1"/>
    <xf numFmtId="0" fontId="7" fillId="2" borderId="12" xfId="0" applyFont="1" applyFill="1" applyBorder="1"/>
    <xf numFmtId="49" fontId="5" fillId="2" borderId="38" xfId="0" applyNumberFormat="1" applyFont="1" applyFill="1" applyBorder="1" applyAlignment="1">
      <alignment horizontal="left"/>
    </xf>
    <xf numFmtId="49" fontId="7" fillId="2" borderId="13" xfId="0" applyNumberFormat="1" applyFont="1" applyFill="1" applyBorder="1" applyAlignment="1">
      <alignment horizontal="center"/>
    </xf>
    <xf numFmtId="0" fontId="7" fillId="2" borderId="14" xfId="0" applyFont="1" applyFill="1" applyBorder="1"/>
    <xf numFmtId="49" fontId="5" fillId="2" borderId="40" xfId="0" applyNumberFormat="1" applyFont="1" applyFill="1" applyBorder="1" applyAlignment="1">
      <alignment horizontal="center"/>
    </xf>
    <xf numFmtId="49" fontId="5" fillId="2" borderId="10" xfId="0" applyNumberFormat="1" applyFont="1" applyFill="1" applyBorder="1" applyAlignment="1">
      <alignment horizontal="center"/>
    </xf>
    <xf numFmtId="49" fontId="5" fillId="2" borderId="1" xfId="0" applyNumberFormat="1" applyFont="1" applyFill="1" applyBorder="1" applyAlignment="1">
      <alignment horizontal="center"/>
    </xf>
    <xf numFmtId="0" fontId="12" fillId="0" borderId="1" xfId="0" applyFont="1" applyBorder="1"/>
    <xf numFmtId="0" fontId="12" fillId="0" borderId="1" xfId="0" applyFont="1" applyBorder="1" applyAlignment="1">
      <alignment horizontal="left" indent="1"/>
    </xf>
    <xf numFmtId="0" fontId="12" fillId="0" borderId="1" xfId="0" applyFont="1" applyBorder="1" applyAlignment="1">
      <alignment horizontal="left" indent="2"/>
    </xf>
    <xf numFmtId="0" fontId="12" fillId="0" borderId="1" xfId="0" applyFont="1" applyBorder="1" applyAlignment="1">
      <alignment horizontal="left" vertical="center" indent="1"/>
    </xf>
    <xf numFmtId="49" fontId="7" fillId="0" borderId="0" xfId="0" applyNumberFormat="1" applyFont="1" applyBorder="1" applyAlignment="1">
      <alignment horizontal="center"/>
    </xf>
    <xf numFmtId="0" fontId="11" fillId="2" borderId="1" xfId="0" applyFont="1" applyFill="1" applyBorder="1" applyAlignment="1">
      <alignment horizontal="center" vertical="center" wrapText="1"/>
    </xf>
    <xf numFmtId="49" fontId="11" fillId="2" borderId="1" xfId="0" applyNumberFormat="1" applyFont="1" applyFill="1" applyBorder="1" applyAlignment="1">
      <alignment horizontal="center"/>
    </xf>
    <xf numFmtId="0" fontId="7" fillId="0" borderId="1" xfId="0" applyFont="1" applyFill="1" applyBorder="1" applyAlignment="1">
      <alignment horizontal="left" wrapText="1" indent="1"/>
    </xf>
    <xf numFmtId="0" fontId="7" fillId="0" borderId="1" xfId="0" applyFont="1" applyFill="1" applyBorder="1" applyAlignment="1">
      <alignment horizontal="left" indent="2"/>
    </xf>
    <xf numFmtId="49" fontId="5" fillId="0" borderId="0" xfId="0" applyNumberFormat="1" applyFont="1" applyFill="1" applyBorder="1" applyAlignment="1">
      <alignment horizontal="center"/>
    </xf>
    <xf numFmtId="0" fontId="7" fillId="0" borderId="0" xfId="0" applyFont="1" applyBorder="1"/>
    <xf numFmtId="0" fontId="16" fillId="0" borderId="0" xfId="0" applyFont="1" applyFill="1" applyBorder="1" applyAlignment="1">
      <alignment vertical="center"/>
    </xf>
    <xf numFmtId="0" fontId="7" fillId="0" borderId="0" xfId="0" applyFont="1" applyBorder="1" applyAlignment="1">
      <alignment horizontal="left"/>
    </xf>
    <xf numFmtId="0" fontId="7" fillId="0" borderId="0" xfId="0" applyFont="1" applyFill="1" applyAlignment="1">
      <alignment horizontal="left"/>
    </xf>
    <xf numFmtId="49" fontId="11" fillId="0" borderId="0" xfId="0" applyNumberFormat="1" applyFont="1" applyFill="1" applyBorder="1" applyAlignment="1">
      <alignment horizontal="center"/>
    </xf>
    <xf numFmtId="0" fontId="7" fillId="0" borderId="0" xfId="0" applyFont="1" applyAlignment="1">
      <alignment horizontal="left"/>
    </xf>
    <xf numFmtId="0" fontId="21" fillId="0" borderId="1" xfId="0" applyFont="1" applyBorder="1" applyAlignment="1">
      <alignment horizontal="left" indent="1"/>
    </xf>
    <xf numFmtId="0" fontId="22" fillId="0" borderId="1" xfId="0" applyFont="1" applyBorder="1" applyAlignment="1">
      <alignment horizontal="left" indent="1"/>
    </xf>
    <xf numFmtId="0" fontId="5" fillId="0" borderId="6" xfId="0" applyFont="1" applyBorder="1"/>
    <xf numFmtId="0" fontId="22" fillId="0" borderId="6" xfId="0" applyFont="1" applyBorder="1" applyAlignment="1">
      <alignment horizontal="left" indent="1"/>
    </xf>
    <xf numFmtId="49" fontId="7" fillId="2" borderId="12" xfId="0" applyNumberFormat="1" applyFont="1" applyFill="1" applyBorder="1" applyAlignment="1">
      <alignment horizontal="center"/>
    </xf>
    <xf numFmtId="0" fontId="7" fillId="2" borderId="38" xfId="0" applyFont="1" applyFill="1" applyBorder="1" applyAlignment="1">
      <alignment horizontal="left"/>
    </xf>
    <xf numFmtId="49" fontId="11" fillId="2" borderId="1" xfId="0" applyNumberFormat="1" applyFont="1" applyFill="1" applyBorder="1" applyAlignment="1">
      <alignment horizontal="center" vertical="center" wrapText="1"/>
    </xf>
    <xf numFmtId="0" fontId="5" fillId="0" borderId="1" xfId="0" applyFont="1" applyFill="1" applyBorder="1" applyAlignment="1">
      <alignment vertical="center"/>
    </xf>
    <xf numFmtId="0" fontId="7" fillId="0" borderId="1" xfId="0" applyFont="1" applyFill="1" applyBorder="1" applyAlignment="1">
      <alignment horizontal="left" indent="1"/>
    </xf>
    <xf numFmtId="0" fontId="7" fillId="0" borderId="1" xfId="0" applyFont="1" applyFill="1" applyBorder="1" applyAlignment="1">
      <alignment horizontal="left" wrapText="1" indent="2"/>
    </xf>
    <xf numFmtId="0" fontId="7" fillId="0" borderId="1" xfId="0" applyFont="1" applyFill="1" applyBorder="1" applyAlignment="1">
      <alignment horizontal="left" wrapText="1" indent="3"/>
    </xf>
    <xf numFmtId="49" fontId="11" fillId="0" borderId="0" xfId="0" applyNumberFormat="1" applyFont="1" applyFill="1" applyAlignment="1">
      <alignment horizontal="left"/>
    </xf>
    <xf numFmtId="0" fontId="6" fillId="0" borderId="0" xfId="0" applyFont="1" applyBorder="1"/>
    <xf numFmtId="0" fontId="23" fillId="0" borderId="0" xfId="0" applyFont="1"/>
    <xf numFmtId="49" fontId="5" fillId="2" borderId="1" xfId="0" applyNumberFormat="1" applyFont="1" applyFill="1" applyBorder="1" applyAlignment="1">
      <alignment horizontal="center" vertical="top"/>
    </xf>
    <xf numFmtId="49" fontId="11" fillId="0" borderId="0" xfId="0" applyNumberFormat="1" applyFont="1" applyFill="1" applyBorder="1" applyAlignment="1">
      <alignment horizontal="center" vertical="center" wrapText="1"/>
    </xf>
    <xf numFmtId="49" fontId="5" fillId="2" borderId="12" xfId="0" applyNumberFormat="1" applyFont="1" applyFill="1" applyBorder="1" applyAlignment="1">
      <alignment horizontal="left" vertical="center"/>
    </xf>
    <xf numFmtId="0" fontId="7" fillId="2" borderId="38" xfId="0" applyFont="1" applyFill="1" applyBorder="1" applyAlignment="1">
      <alignment vertical="center"/>
    </xf>
    <xf numFmtId="0" fontId="7" fillId="2" borderId="13" xfId="0" applyFont="1" applyFill="1" applyBorder="1"/>
    <xf numFmtId="49" fontId="5" fillId="2" borderId="5" xfId="0" applyNumberFormat="1" applyFont="1" applyFill="1" applyBorder="1" applyAlignment="1">
      <alignment horizontal="center" vertical="center"/>
    </xf>
    <xf numFmtId="0" fontId="24" fillId="0" borderId="1" xfId="0" applyFont="1" applyFill="1" applyBorder="1" applyAlignment="1">
      <alignment horizontal="left" vertical="center" wrapText="1" indent="1"/>
    </xf>
    <xf numFmtId="0" fontId="6" fillId="5" borderId="1" xfId="0" applyFont="1" applyFill="1" applyBorder="1"/>
    <xf numFmtId="0" fontId="24" fillId="0" borderId="1" xfId="0" applyFont="1" applyFill="1" applyBorder="1" applyAlignment="1">
      <alignment horizontal="left" vertical="center" indent="2"/>
    </xf>
    <xf numFmtId="0" fontId="5" fillId="0" borderId="1" xfId="0" applyFont="1" applyFill="1" applyBorder="1" applyAlignment="1">
      <alignment horizontal="left" vertical="center" wrapText="1"/>
    </xf>
    <xf numFmtId="49" fontId="5" fillId="2" borderId="1" xfId="0" quotePrefix="1" applyNumberFormat="1" applyFont="1" applyFill="1" applyBorder="1" applyAlignment="1">
      <alignment horizontal="center" vertical="center"/>
    </xf>
    <xf numFmtId="0" fontId="24" fillId="0" borderId="1" xfId="0" applyFont="1" applyFill="1" applyBorder="1" applyAlignment="1">
      <alignment vertical="center"/>
    </xf>
    <xf numFmtId="0" fontId="7" fillId="2" borderId="38" xfId="0" applyFont="1" applyFill="1" applyBorder="1"/>
    <xf numFmtId="0" fontId="7" fillId="2" borderId="40" xfId="0" applyFont="1" applyFill="1" applyBorder="1"/>
    <xf numFmtId="0" fontId="7" fillId="2" borderId="10" xfId="0" applyFont="1" applyFill="1" applyBorder="1"/>
    <xf numFmtId="49" fontId="5" fillId="0" borderId="0" xfId="2" applyNumberFormat="1" applyFont="1" applyFill="1" applyAlignment="1">
      <alignment horizontal="left"/>
    </xf>
    <xf numFmtId="0" fontId="2" fillId="0" borderId="0" xfId="2" applyFont="1"/>
    <xf numFmtId="0" fontId="2" fillId="0" borderId="0" xfId="2" applyFont="1" applyAlignment="1">
      <alignment vertical="center"/>
    </xf>
    <xf numFmtId="0" fontId="2" fillId="0" borderId="0" xfId="2" applyFont="1" applyAlignment="1">
      <alignment vertical="center" wrapText="1"/>
    </xf>
    <xf numFmtId="0" fontId="19" fillId="0" borderId="0" xfId="2" applyFont="1" applyAlignment="1">
      <alignment vertical="center"/>
    </xf>
    <xf numFmtId="49" fontId="2" fillId="0" borderId="0" xfId="2" applyNumberFormat="1" applyFont="1" applyFill="1" applyBorder="1" applyAlignment="1">
      <alignment horizontal="center"/>
    </xf>
    <xf numFmtId="49" fontId="20" fillId="0" borderId="0" xfId="2" applyNumberFormat="1" applyFont="1" applyFill="1" applyBorder="1" applyAlignment="1">
      <alignment horizontal="center"/>
    </xf>
    <xf numFmtId="0" fontId="14" fillId="2" borderId="1" xfId="2" applyFont="1" applyFill="1" applyBorder="1" applyAlignment="1">
      <alignment horizontal="center" vertical="center" wrapText="1"/>
    </xf>
    <xf numFmtId="49" fontId="20" fillId="2" borderId="1" xfId="2" applyNumberFormat="1" applyFont="1" applyFill="1" applyBorder="1" applyAlignment="1">
      <alignment horizontal="center"/>
    </xf>
    <xf numFmtId="0" fontId="2" fillId="0" borderId="0" xfId="2" applyFont="1" applyFill="1" applyBorder="1"/>
    <xf numFmtId="0" fontId="2" fillId="0" borderId="0" xfId="2" applyFont="1" applyAlignment="1">
      <alignment horizontal="left"/>
    </xf>
    <xf numFmtId="49" fontId="5" fillId="0" borderId="0" xfId="2" applyNumberFormat="1" applyFont="1" applyFill="1" applyBorder="1" applyAlignment="1">
      <alignment vertical="center"/>
    </xf>
    <xf numFmtId="49" fontId="5" fillId="2" borderId="0" xfId="2" applyNumberFormat="1" applyFont="1" applyFill="1" applyBorder="1" applyAlignment="1">
      <alignment vertical="center"/>
    </xf>
    <xf numFmtId="49" fontId="5" fillId="2" borderId="0" xfId="2" applyNumberFormat="1" applyFont="1" applyFill="1" applyBorder="1" applyAlignment="1"/>
    <xf numFmtId="0" fontId="2" fillId="2" borderId="0" xfId="2" applyFont="1" applyFill="1" applyBorder="1"/>
    <xf numFmtId="49" fontId="5" fillId="0" borderId="0" xfId="2" applyNumberFormat="1" applyFont="1" applyFill="1" applyBorder="1" applyAlignment="1"/>
    <xf numFmtId="0" fontId="2" fillId="0" borderId="0" xfId="2" applyFont="1" applyFill="1"/>
    <xf numFmtId="0" fontId="2" fillId="0" borderId="0" xfId="2" applyFont="1" applyFill="1" applyAlignment="1">
      <alignment vertical="center"/>
    </xf>
    <xf numFmtId="49" fontId="11" fillId="2" borderId="27" xfId="2" applyNumberFormat="1" applyFont="1" applyFill="1" applyBorder="1" applyAlignment="1">
      <alignment vertical="center"/>
    </xf>
    <xf numFmtId="49" fontId="5" fillId="2" borderId="28" xfId="2" applyNumberFormat="1" applyFont="1" applyFill="1" applyBorder="1" applyAlignment="1">
      <alignment vertical="center"/>
    </xf>
    <xf numFmtId="49" fontId="5" fillId="2" borderId="29" xfId="2" applyNumberFormat="1" applyFont="1" applyFill="1" applyBorder="1" applyAlignment="1">
      <alignment vertical="center"/>
    </xf>
    <xf numFmtId="0" fontId="2" fillId="0" borderId="0" xfId="2" applyFont="1" applyBorder="1" applyAlignment="1">
      <alignment horizontal="center"/>
    </xf>
    <xf numFmtId="0" fontId="2" fillId="2" borderId="23" xfId="2" applyFont="1" applyFill="1" applyBorder="1"/>
    <xf numFmtId="0" fontId="14" fillId="2" borderId="2" xfId="2" applyFont="1" applyFill="1" applyBorder="1" applyAlignment="1">
      <alignment horizontal="center" vertical="center"/>
    </xf>
    <xf numFmtId="0" fontId="2" fillId="2" borderId="4" xfId="2" applyFont="1" applyFill="1" applyBorder="1" applyAlignment="1">
      <alignment horizontal="center" vertical="center" wrapText="1"/>
    </xf>
    <xf numFmtId="49" fontId="20" fillId="2" borderId="2" xfId="2" applyNumberFormat="1" applyFont="1" applyFill="1" applyBorder="1" applyAlignment="1">
      <alignment horizontal="center"/>
    </xf>
    <xf numFmtId="49" fontId="20" fillId="2" borderId="8" xfId="2" applyNumberFormat="1" applyFont="1" applyFill="1" applyBorder="1" applyAlignment="1">
      <alignment horizontal="center"/>
    </xf>
    <xf numFmtId="49" fontId="20" fillId="2" borderId="4" xfId="2" applyNumberFormat="1" applyFont="1" applyFill="1" applyBorder="1" applyAlignment="1">
      <alignment horizontal="center"/>
    </xf>
    <xf numFmtId="0" fontId="2" fillId="0" borderId="0" xfId="2" applyFont="1" applyFill="1" applyBorder="1" applyAlignment="1">
      <alignment vertical="center"/>
    </xf>
    <xf numFmtId="0" fontId="14" fillId="2" borderId="34" xfId="2" applyFont="1" applyFill="1" applyBorder="1" applyAlignment="1">
      <alignment horizontal="center" vertical="center"/>
    </xf>
    <xf numFmtId="0" fontId="14" fillId="2" borderId="8" xfId="2" applyFont="1" applyFill="1" applyBorder="1" applyAlignment="1">
      <alignment horizontal="center" vertical="center"/>
    </xf>
    <xf numFmtId="0" fontId="6" fillId="0" borderId="0" xfId="2" applyFont="1" applyFill="1"/>
    <xf numFmtId="0" fontId="6" fillId="0" borderId="0" xfId="2" applyFont="1"/>
    <xf numFmtId="49" fontId="2" fillId="2" borderId="2" xfId="2" applyNumberFormat="1" applyFont="1" applyFill="1" applyBorder="1" applyAlignment="1">
      <alignment horizontal="center"/>
    </xf>
    <xf numFmtId="49" fontId="2" fillId="2" borderId="1" xfId="2" applyNumberFormat="1" applyFont="1" applyFill="1" applyBorder="1" applyAlignment="1">
      <alignment horizontal="center"/>
    </xf>
    <xf numFmtId="49" fontId="2" fillId="2" borderId="4" xfId="2" applyNumberFormat="1" applyFont="1" applyFill="1" applyBorder="1" applyAlignment="1">
      <alignment horizontal="center"/>
    </xf>
    <xf numFmtId="0" fontId="25" fillId="2" borderId="1" xfId="2" applyFont="1" applyFill="1" applyBorder="1" applyAlignment="1">
      <alignment horizontal="center" vertical="center" wrapText="1"/>
    </xf>
    <xf numFmtId="0" fontId="25" fillId="2" borderId="4" xfId="2" applyFont="1" applyFill="1" applyBorder="1" applyAlignment="1">
      <alignment horizontal="center" vertical="center" wrapText="1"/>
    </xf>
    <xf numFmtId="49" fontId="2" fillId="2" borderId="8" xfId="2" applyNumberFormat="1" applyFont="1" applyFill="1" applyBorder="1" applyAlignment="1">
      <alignment horizontal="center"/>
    </xf>
    <xf numFmtId="49" fontId="2" fillId="2" borderId="2" xfId="2" quotePrefix="1" applyNumberFormat="1" applyFont="1" applyFill="1" applyBorder="1" applyAlignment="1">
      <alignment horizontal="center"/>
    </xf>
    <xf numFmtId="49" fontId="2" fillId="2" borderId="1" xfId="2" quotePrefix="1" applyNumberFormat="1" applyFont="1" applyFill="1" applyBorder="1" applyAlignment="1">
      <alignment horizontal="center"/>
    </xf>
    <xf numFmtId="49" fontId="2" fillId="2" borderId="4" xfId="2" quotePrefix="1" applyNumberFormat="1" applyFont="1" applyFill="1" applyBorder="1" applyAlignment="1">
      <alignment horizontal="center"/>
    </xf>
    <xf numFmtId="0" fontId="14" fillId="2" borderId="33" xfId="2" applyFont="1" applyFill="1" applyBorder="1" applyAlignment="1">
      <alignment horizontal="center" vertical="center" wrapText="1"/>
    </xf>
    <xf numFmtId="0" fontId="12" fillId="0" borderId="1" xfId="0" applyFont="1" applyFill="1" applyBorder="1" applyAlignment="1">
      <alignment horizontal="left" vertical="center"/>
    </xf>
    <xf numFmtId="49" fontId="12" fillId="2" borderId="9" xfId="0" applyNumberFormat="1" applyFont="1" applyFill="1" applyBorder="1" applyAlignment="1">
      <alignment horizontal="center" vertical="center"/>
    </xf>
    <xf numFmtId="49" fontId="12" fillId="2" borderId="1" xfId="0" applyNumberFormat="1" applyFont="1" applyFill="1" applyBorder="1" applyAlignment="1">
      <alignment horizontal="center" vertical="center"/>
    </xf>
    <xf numFmtId="49" fontId="5" fillId="2" borderId="1" xfId="0" applyNumberFormat="1" applyFont="1" applyFill="1" applyBorder="1" applyAlignment="1">
      <alignment horizontal="center" vertical="center" wrapText="1"/>
    </xf>
    <xf numFmtId="0" fontId="11" fillId="2" borderId="1" xfId="0" applyFont="1" applyFill="1" applyBorder="1" applyAlignment="1">
      <alignment horizontal="center" vertical="center"/>
    </xf>
    <xf numFmtId="0" fontId="12" fillId="0" borderId="61" xfId="0" applyFont="1" applyBorder="1" applyAlignment="1">
      <alignment vertical="center"/>
    </xf>
    <xf numFmtId="0" fontId="11" fillId="0" borderId="11" xfId="0" applyFont="1" applyBorder="1" applyAlignment="1">
      <alignment vertical="center"/>
    </xf>
    <xf numFmtId="0" fontId="12" fillId="0" borderId="0" xfId="0" applyFont="1"/>
    <xf numFmtId="0" fontId="12" fillId="0" borderId="0" xfId="0" applyFont="1" applyAlignment="1">
      <alignment wrapText="1"/>
    </xf>
    <xf numFmtId="0" fontId="11" fillId="0" borderId="0" xfId="0" applyFont="1" applyFill="1" applyAlignment="1">
      <alignment vertical="center" wrapText="1"/>
    </xf>
    <xf numFmtId="0" fontId="11" fillId="0" borderId="0" xfId="0" applyFont="1" applyFill="1"/>
    <xf numFmtId="0" fontId="12" fillId="0" borderId="1" xfId="8" applyFont="1" applyFill="1" applyBorder="1" applyAlignment="1">
      <alignment horizontal="left" vertical="center" wrapText="1"/>
    </xf>
    <xf numFmtId="0" fontId="12" fillId="0" borderId="11" xfId="0" applyFont="1" applyFill="1" applyBorder="1" applyAlignment="1">
      <alignment horizontal="left" vertical="center"/>
    </xf>
    <xf numFmtId="0" fontId="12" fillId="0" borderId="1" xfId="0" applyFont="1" applyFill="1" applyBorder="1" applyAlignment="1">
      <alignment horizontal="left" vertical="center" wrapText="1"/>
    </xf>
    <xf numFmtId="0" fontId="12" fillId="0" borderId="0" xfId="0" quotePrefix="1" applyFont="1" applyFill="1" applyAlignment="1">
      <alignment vertical="center"/>
    </xf>
    <xf numFmtId="0" fontId="11" fillId="2" borderId="1" xfId="0" applyFont="1" applyFill="1" applyBorder="1" applyAlignment="1">
      <alignment horizontal="left" vertical="center"/>
    </xf>
    <xf numFmtId="0" fontId="12" fillId="2" borderId="1" xfId="0" applyFont="1" applyFill="1" applyBorder="1" applyAlignment="1">
      <alignment vertical="center"/>
    </xf>
    <xf numFmtId="49" fontId="12" fillId="2" borderId="1" xfId="0" quotePrefix="1" applyNumberFormat="1" applyFont="1" applyFill="1" applyBorder="1" applyAlignment="1">
      <alignment horizontal="center" vertical="center"/>
    </xf>
    <xf numFmtId="0" fontId="11" fillId="2" borderId="1" xfId="0" applyFont="1" applyFill="1" applyBorder="1" applyAlignment="1">
      <alignment horizontal="center"/>
    </xf>
    <xf numFmtId="0" fontId="0" fillId="0" borderId="0" xfId="0" applyFont="1" applyFill="1" applyBorder="1" applyAlignment="1">
      <alignment vertical="center"/>
    </xf>
    <xf numFmtId="0" fontId="0" fillId="0" borderId="0" xfId="0" applyFont="1" applyFill="1" applyBorder="1" applyAlignment="1">
      <alignment horizontal="left" vertical="center"/>
    </xf>
    <xf numFmtId="0" fontId="2" fillId="33" borderId="0" xfId="2" applyFont="1" applyFill="1"/>
    <xf numFmtId="0" fontId="11" fillId="3" borderId="0" xfId="0" applyFont="1" applyFill="1" applyAlignment="1">
      <alignment vertical="center"/>
    </xf>
    <xf numFmtId="0" fontId="11" fillId="3" borderId="0" xfId="0" applyFont="1" applyFill="1" applyAlignment="1">
      <alignment horizontal="center" vertical="center"/>
    </xf>
    <xf numFmtId="0" fontId="12" fillId="3" borderId="0" xfId="0" applyFont="1" applyFill="1" applyAlignment="1">
      <alignment horizontal="left" vertical="center"/>
    </xf>
    <xf numFmtId="0" fontId="11" fillId="35" borderId="0" xfId="0" applyFont="1" applyFill="1" applyAlignment="1">
      <alignment vertical="center"/>
    </xf>
    <xf numFmtId="0" fontId="11" fillId="34" borderId="0" xfId="0" applyFont="1" applyFill="1" applyAlignment="1">
      <alignment horizontal="center" vertical="center"/>
    </xf>
    <xf numFmtId="0" fontId="11" fillId="35" borderId="0" xfId="0" applyFont="1" applyFill="1" applyAlignment="1">
      <alignment horizontal="right" vertical="center"/>
    </xf>
    <xf numFmtId="166" fontId="11" fillId="36" borderId="0" xfId="0" applyNumberFormat="1" applyFont="1" applyFill="1" applyAlignment="1">
      <alignment horizontal="right" vertical="center"/>
    </xf>
    <xf numFmtId="165" fontId="11" fillId="36" borderId="0" xfId="0" applyNumberFormat="1" applyFont="1" applyFill="1" applyAlignment="1">
      <alignment horizontal="right" vertical="center"/>
    </xf>
    <xf numFmtId="0" fontId="11" fillId="3" borderId="0" xfId="0" applyFont="1" applyFill="1" applyAlignment="1">
      <alignment horizontal="center" vertical="center" wrapText="1"/>
    </xf>
    <xf numFmtId="0" fontId="11" fillId="3" borderId="0" xfId="0" applyFont="1" applyFill="1" applyAlignment="1">
      <alignment vertical="center" wrapText="1"/>
    </xf>
    <xf numFmtId="0" fontId="11" fillId="36" borderId="1" xfId="0" applyFont="1" applyFill="1" applyBorder="1" applyAlignment="1" applyProtection="1">
      <alignment vertical="center"/>
      <protection locked="0"/>
    </xf>
    <xf numFmtId="0" fontId="11" fillId="36" borderId="8" xfId="0" applyFont="1" applyFill="1" applyBorder="1" applyAlignment="1" applyProtection="1">
      <alignment vertical="center"/>
      <protection locked="0"/>
    </xf>
    <xf numFmtId="1" fontId="11" fillId="36" borderId="1" xfId="0" applyNumberFormat="1" applyFont="1" applyFill="1" applyBorder="1" applyAlignment="1" applyProtection="1">
      <alignment vertical="center"/>
      <protection locked="0"/>
    </xf>
    <xf numFmtId="1" fontId="11" fillId="36" borderId="67" xfId="0" applyNumberFormat="1" applyFont="1" applyFill="1" applyBorder="1" applyAlignment="1" applyProtection="1">
      <alignment vertical="center"/>
      <protection locked="0"/>
    </xf>
    <xf numFmtId="3" fontId="12" fillId="0" borderId="0" xfId="0" applyNumberFormat="1" applyFont="1" applyAlignment="1">
      <alignment horizontal="center" vertical="center" wrapText="1"/>
    </xf>
    <xf numFmtId="168" fontId="12" fillId="0" borderId="0" xfId="0" applyNumberFormat="1" applyFont="1" applyAlignment="1">
      <alignment horizontal="justify" vertical="center" wrapText="1"/>
    </xf>
    <xf numFmtId="0" fontId="75" fillId="0" borderId="0" xfId="157" applyFont="1" applyAlignment="1">
      <alignment horizontal="center" vertical="center"/>
    </xf>
    <xf numFmtId="0" fontId="75" fillId="0" borderId="0" xfId="157" applyFont="1"/>
    <xf numFmtId="0" fontId="75" fillId="0" borderId="0" xfId="157" applyFont="1" applyAlignment="1">
      <alignment horizontal="center"/>
    </xf>
    <xf numFmtId="0" fontId="77" fillId="0" borderId="0" xfId="157" applyFont="1" applyAlignment="1">
      <alignment vertical="center"/>
    </xf>
    <xf numFmtId="0" fontId="76" fillId="3" borderId="0" xfId="157" applyFont="1" applyFill="1" applyAlignment="1">
      <alignment horizontal="left" vertical="center" indent="2"/>
    </xf>
    <xf numFmtId="0" fontId="77" fillId="3" borderId="0" xfId="157" applyFont="1" applyFill="1" applyAlignment="1">
      <alignment vertical="center"/>
    </xf>
    <xf numFmtId="0" fontId="78" fillId="0" borderId="0" xfId="157" applyFont="1" applyAlignment="1">
      <alignment horizontal="center" vertical="center"/>
    </xf>
    <xf numFmtId="0" fontId="77" fillId="0" borderId="0" xfId="357" applyFont="1" applyAlignment="1">
      <alignment vertical="center"/>
    </xf>
    <xf numFmtId="0" fontId="77" fillId="0" borderId="0" xfId="157" applyFont="1"/>
    <xf numFmtId="0" fontId="77" fillId="0" borderId="0" xfId="157" applyFont="1" applyAlignment="1">
      <alignment horizontal="left" vertical="center"/>
    </xf>
    <xf numFmtId="0" fontId="77" fillId="0" borderId="0" xfId="157" applyFont="1" applyAlignment="1">
      <alignment horizontal="center"/>
    </xf>
    <xf numFmtId="0" fontId="79" fillId="2" borderId="20" xfId="157" applyFont="1" applyFill="1" applyBorder="1" applyAlignment="1">
      <alignment horizontal="center" vertical="center"/>
    </xf>
    <xf numFmtId="0" fontId="79" fillId="2" borderId="24" xfId="157" applyFont="1" applyFill="1" applyBorder="1"/>
    <xf numFmtId="0" fontId="79" fillId="2" borderId="73" xfId="157" applyFont="1" applyFill="1" applyBorder="1"/>
    <xf numFmtId="0" fontId="79" fillId="2" borderId="64" xfId="157" applyFont="1" applyFill="1" applyBorder="1" applyAlignment="1">
      <alignment horizontal="center" vertical="center"/>
    </xf>
    <xf numFmtId="0" fontId="79" fillId="2" borderId="0" xfId="157" applyFont="1" applyFill="1"/>
    <xf numFmtId="0" fontId="79" fillId="2" borderId="14" xfId="157" applyFont="1" applyFill="1" applyBorder="1"/>
    <xf numFmtId="0" fontId="80" fillId="2" borderId="38" xfId="8" applyFont="1" applyFill="1" applyBorder="1" applyAlignment="1">
      <alignment horizontal="center" vertical="center"/>
    </xf>
    <xf numFmtId="0" fontId="80" fillId="2" borderId="12" xfId="8" applyFont="1" applyFill="1" applyBorder="1" applyAlignment="1">
      <alignment horizontal="center" vertical="center"/>
    </xf>
    <xf numFmtId="0" fontId="80" fillId="2" borderId="1" xfId="157" applyFont="1" applyFill="1" applyBorder="1" applyAlignment="1">
      <alignment horizontal="center" vertical="center"/>
    </xf>
    <xf numFmtId="0" fontId="79" fillId="2" borderId="22" xfId="157" applyFont="1" applyFill="1" applyBorder="1" applyAlignment="1">
      <alignment horizontal="center" vertical="center"/>
    </xf>
    <xf numFmtId="0" fontId="79" fillId="2" borderId="75" xfId="157" applyFont="1" applyFill="1" applyBorder="1"/>
    <xf numFmtId="0" fontId="79" fillId="2" borderId="10" xfId="157" applyFont="1" applyFill="1" applyBorder="1"/>
    <xf numFmtId="49" fontId="79" fillId="2" borderId="38" xfId="157" quotePrefix="1" applyNumberFormat="1" applyFont="1" applyFill="1" applyBorder="1" applyAlignment="1">
      <alignment horizontal="center" vertical="center"/>
    </xf>
    <xf numFmtId="49" fontId="79" fillId="2" borderId="5" xfId="157" quotePrefix="1" applyNumberFormat="1" applyFont="1" applyFill="1" applyBorder="1" applyAlignment="1">
      <alignment horizontal="center" vertical="center"/>
    </xf>
    <xf numFmtId="49" fontId="79" fillId="2" borderId="11" xfId="157" quotePrefix="1" applyNumberFormat="1" applyFont="1" applyFill="1" applyBorder="1" applyAlignment="1">
      <alignment horizontal="center" vertical="center"/>
    </xf>
    <xf numFmtId="49" fontId="79" fillId="2" borderId="1" xfId="157" quotePrefix="1" applyNumberFormat="1" applyFont="1" applyFill="1" applyBorder="1" applyAlignment="1">
      <alignment horizontal="center" vertical="center"/>
    </xf>
    <xf numFmtId="49" fontId="79" fillId="2" borderId="4" xfId="157" applyNumberFormat="1" applyFont="1" applyFill="1" applyBorder="1" applyAlignment="1">
      <alignment horizontal="center" vertical="center"/>
    </xf>
    <xf numFmtId="0" fontId="79" fillId="2" borderId="18" xfId="157" quotePrefix="1" applyFont="1" applyFill="1" applyBorder="1" applyAlignment="1">
      <alignment horizontal="center" vertical="center"/>
    </xf>
    <xf numFmtId="0" fontId="79" fillId="40" borderId="76" xfId="157" applyFont="1" applyFill="1" applyBorder="1" applyAlignment="1">
      <alignment horizontal="center"/>
    </xf>
    <xf numFmtId="0" fontId="79" fillId="40" borderId="77" xfId="157" applyFont="1" applyFill="1" applyBorder="1" applyAlignment="1">
      <alignment horizontal="center"/>
    </xf>
    <xf numFmtId="49" fontId="79" fillId="40" borderId="77" xfId="157" applyNumberFormat="1" applyFont="1" applyFill="1" applyBorder="1" applyAlignment="1">
      <alignment horizontal="center"/>
    </xf>
    <xf numFmtId="49" fontId="79" fillId="2" borderId="2" xfId="157" applyNumberFormat="1" applyFont="1" applyFill="1" applyBorder="1" applyAlignment="1">
      <alignment horizontal="center" vertical="center"/>
    </xf>
    <xf numFmtId="0" fontId="79" fillId="40" borderId="79" xfId="157" applyFont="1" applyFill="1" applyBorder="1" applyAlignment="1">
      <alignment horizontal="center"/>
    </xf>
    <xf numFmtId="0" fontId="79" fillId="40" borderId="80" xfId="157" applyFont="1" applyFill="1" applyBorder="1" applyAlignment="1">
      <alignment horizontal="center"/>
    </xf>
    <xf numFmtId="49" fontId="79" fillId="40" borderId="80" xfId="157" applyNumberFormat="1" applyFont="1" applyFill="1" applyBorder="1" applyAlignment="1">
      <alignment horizontal="center"/>
    </xf>
    <xf numFmtId="0" fontId="79" fillId="41" borderId="81" xfId="157" applyFont="1" applyFill="1" applyBorder="1" applyAlignment="1">
      <alignment vertical="center"/>
    </xf>
    <xf numFmtId="49" fontId="79" fillId="42" borderId="80" xfId="157" applyNumberFormat="1" applyFont="1" applyFill="1" applyBorder="1" applyAlignment="1">
      <alignment horizontal="center" vertical="center"/>
    </xf>
    <xf numFmtId="49" fontId="79" fillId="42" borderId="81" xfId="157" applyNumberFormat="1" applyFont="1" applyFill="1" applyBorder="1" applyAlignment="1">
      <alignment horizontal="center" vertical="center"/>
    </xf>
    <xf numFmtId="0" fontId="79" fillId="2" borderId="2" xfId="157" quotePrefix="1" applyFont="1" applyFill="1" applyBorder="1" applyAlignment="1">
      <alignment horizontal="center" vertical="center"/>
    </xf>
    <xf numFmtId="0" fontId="79" fillId="2" borderId="6" xfId="157" applyFont="1" applyFill="1" applyBorder="1" applyAlignment="1">
      <alignment horizontal="left" vertical="center" indent="1"/>
    </xf>
    <xf numFmtId="0" fontId="79" fillId="2" borderId="7" xfId="157" applyFont="1" applyFill="1" applyBorder="1" applyAlignment="1">
      <alignment vertical="center"/>
    </xf>
    <xf numFmtId="0" fontId="79" fillId="40" borderId="80" xfId="157" applyFont="1" applyFill="1" applyBorder="1" applyAlignment="1">
      <alignment horizontal="center" vertical="center"/>
    </xf>
    <xf numFmtId="0" fontId="79" fillId="40" borderId="80" xfId="157" applyFont="1" applyFill="1" applyBorder="1" applyAlignment="1">
      <alignment vertical="center"/>
    </xf>
    <xf numFmtId="0" fontId="79" fillId="40" borderId="81" xfId="157" applyFont="1" applyFill="1" applyBorder="1" applyAlignment="1">
      <alignment horizontal="center" vertical="center"/>
    </xf>
    <xf numFmtId="0" fontId="75" fillId="41" borderId="81" xfId="157" applyFont="1" applyFill="1" applyBorder="1"/>
    <xf numFmtId="16" fontId="79" fillId="2" borderId="7" xfId="157" quotePrefix="1" applyNumberFormat="1" applyFont="1" applyFill="1" applyBorder="1" applyAlignment="1">
      <alignment vertical="center"/>
    </xf>
    <xf numFmtId="0" fontId="79" fillId="41" borderId="79" xfId="157" applyFont="1" applyFill="1" applyBorder="1" applyAlignment="1">
      <alignment horizontal="center" vertical="center"/>
    </xf>
    <xf numFmtId="0" fontId="75" fillId="41" borderId="80" xfId="157" applyFont="1" applyFill="1" applyBorder="1" applyAlignment="1">
      <alignment horizontal="center"/>
    </xf>
    <xf numFmtId="0" fontId="79" fillId="41" borderId="80" xfId="157" applyFont="1" applyFill="1" applyBorder="1" applyAlignment="1">
      <alignment horizontal="center" vertical="center"/>
    </xf>
    <xf numFmtId="0" fontId="81" fillId="2" borderId="8" xfId="157" applyFont="1" applyFill="1" applyBorder="1" applyAlignment="1">
      <alignment vertical="center"/>
    </xf>
    <xf numFmtId="0" fontId="81" fillId="42" borderId="79" xfId="157" applyFont="1" applyFill="1" applyBorder="1" applyAlignment="1">
      <alignment horizontal="center" vertical="center"/>
    </xf>
    <xf numFmtId="0" fontId="82" fillId="42" borderId="80" xfId="157" applyFont="1" applyFill="1" applyBorder="1" applyAlignment="1">
      <alignment horizontal="center"/>
    </xf>
    <xf numFmtId="0" fontId="81" fillId="42" borderId="80" xfId="157" applyFont="1" applyFill="1" applyBorder="1" applyAlignment="1">
      <alignment horizontal="center" vertical="center"/>
    </xf>
    <xf numFmtId="0" fontId="81" fillId="42" borderId="82" xfId="157" applyFont="1" applyFill="1" applyBorder="1" applyAlignment="1">
      <alignment horizontal="center" vertical="center"/>
    </xf>
    <xf numFmtId="0" fontId="82" fillId="42" borderId="83" xfId="157" applyFont="1" applyFill="1" applyBorder="1" applyAlignment="1">
      <alignment horizontal="center"/>
    </xf>
    <xf numFmtId="0" fontId="81" fillId="42" borderId="83" xfId="157" applyFont="1" applyFill="1" applyBorder="1" applyAlignment="1">
      <alignment horizontal="center" vertical="center"/>
    </xf>
    <xf numFmtId="0" fontId="75" fillId="41" borderId="85" xfId="157" applyFont="1" applyFill="1" applyBorder="1"/>
    <xf numFmtId="0" fontId="79" fillId="2" borderId="3" xfId="157" quotePrefix="1" applyFont="1" applyFill="1" applyBorder="1" applyAlignment="1">
      <alignment horizontal="center" vertical="center"/>
    </xf>
    <xf numFmtId="0" fontId="79" fillId="2" borderId="86" xfId="157" applyFont="1" applyFill="1" applyBorder="1" applyAlignment="1">
      <alignment horizontal="left" vertical="center" indent="1"/>
    </xf>
    <xf numFmtId="0" fontId="79" fillId="2" borderId="87" xfId="157" applyFont="1" applyFill="1" applyBorder="1" applyAlignment="1">
      <alignment vertical="center"/>
    </xf>
    <xf numFmtId="0" fontId="79" fillId="2" borderId="17" xfId="157" applyFont="1" applyFill="1" applyBorder="1" applyAlignment="1">
      <alignment vertical="center"/>
    </xf>
    <xf numFmtId="0" fontId="79" fillId="40" borderId="88" xfId="157" applyFont="1" applyFill="1" applyBorder="1" applyAlignment="1">
      <alignment horizontal="center" vertical="center"/>
    </xf>
    <xf numFmtId="0" fontId="75" fillId="40" borderId="89" xfId="157" applyFont="1" applyFill="1" applyBorder="1" applyAlignment="1">
      <alignment horizontal="center"/>
    </xf>
    <xf numFmtId="0" fontId="79" fillId="40" borderId="89" xfId="157" applyFont="1" applyFill="1" applyBorder="1" applyAlignment="1">
      <alignment horizontal="center" vertical="center"/>
    </xf>
    <xf numFmtId="0" fontId="79" fillId="0" borderId="0" xfId="157" applyFont="1" applyAlignment="1">
      <alignment horizontal="center" vertical="center"/>
    </xf>
    <xf numFmtId="0" fontId="79" fillId="0" borderId="0" xfId="157" applyFont="1"/>
    <xf numFmtId="0" fontId="79" fillId="0" borderId="0" xfId="157" applyFont="1" applyAlignment="1">
      <alignment horizontal="center"/>
    </xf>
    <xf numFmtId="0" fontId="75" fillId="0" borderId="0" xfId="5" applyFont="1"/>
    <xf numFmtId="0" fontId="83" fillId="0" borderId="0" xfId="5" applyFont="1" applyAlignment="1">
      <alignment wrapText="1"/>
    </xf>
    <xf numFmtId="0" fontId="75" fillId="0" borderId="0" xfId="5" applyFont="1" applyAlignment="1">
      <alignment wrapText="1"/>
    </xf>
    <xf numFmtId="0" fontId="75" fillId="0" borderId="0" xfId="5" applyFont="1" applyAlignment="1">
      <alignment horizontal="center" wrapText="1"/>
    </xf>
    <xf numFmtId="0" fontId="84" fillId="0" borderId="0" xfId="5" applyFont="1" applyAlignment="1">
      <alignment horizontal="centerContinuous" vertical="center"/>
    </xf>
    <xf numFmtId="0" fontId="75" fillId="0" borderId="0" xfId="6" applyFont="1"/>
    <xf numFmtId="0" fontId="85" fillId="0" borderId="0" xfId="5" applyFont="1" applyAlignment="1">
      <alignment horizontal="left" vertical="center" indent="1"/>
    </xf>
    <xf numFmtId="0" fontId="85" fillId="2" borderId="28" xfId="5" applyFont="1" applyFill="1" applyBorder="1" applyAlignment="1">
      <alignment horizontal="left" vertical="center" indent="1"/>
    </xf>
    <xf numFmtId="0" fontId="85" fillId="2" borderId="28" xfId="5" applyFont="1" applyFill="1" applyBorder="1" applyAlignment="1">
      <alignment vertical="center" wrapText="1"/>
    </xf>
    <xf numFmtId="0" fontId="86" fillId="0" borderId="0" xfId="5" applyFont="1" applyAlignment="1">
      <alignment horizontal="center" vertical="center" wrapText="1"/>
    </xf>
    <xf numFmtId="0" fontId="86" fillId="0" borderId="0" xfId="5" applyFont="1" applyAlignment="1">
      <alignment horizontal="center" vertical="center"/>
    </xf>
    <xf numFmtId="0" fontId="86" fillId="0" borderId="0" xfId="5" applyFont="1" applyAlignment="1">
      <alignment vertical="center"/>
    </xf>
    <xf numFmtId="0" fontId="87" fillId="2" borderId="1" xfId="5" applyFont="1" applyFill="1" applyBorder="1" applyAlignment="1">
      <alignment horizontal="center" vertical="center" wrapText="1"/>
    </xf>
    <xf numFmtId="9" fontId="87" fillId="2" borderId="9" xfId="5" applyNumberFormat="1" applyFont="1" applyFill="1" applyBorder="1" applyAlignment="1">
      <alignment horizontal="center" vertical="center" wrapText="1"/>
    </xf>
    <xf numFmtId="0" fontId="89" fillId="0" borderId="0" xfId="5" applyFont="1" applyAlignment="1">
      <alignment vertical="center"/>
    </xf>
    <xf numFmtId="49" fontId="90" fillId="2" borderId="5" xfId="5" applyNumberFormat="1" applyFont="1" applyFill="1" applyBorder="1" applyAlignment="1">
      <alignment horizontal="center" vertical="center" wrapText="1"/>
    </xf>
    <xf numFmtId="49" fontId="90" fillId="2" borderId="5" xfId="6" quotePrefix="1" applyNumberFormat="1" applyFont="1" applyFill="1" applyBorder="1" applyAlignment="1">
      <alignment horizontal="center" vertical="center" wrapText="1"/>
    </xf>
    <xf numFmtId="49" fontId="90" fillId="2" borderId="1" xfId="5" applyNumberFormat="1" applyFont="1" applyFill="1" applyBorder="1" applyAlignment="1">
      <alignment horizontal="center" vertical="center" wrapText="1"/>
    </xf>
    <xf numFmtId="2" fontId="90" fillId="0" borderId="0" xfId="5" applyNumberFormat="1" applyFont="1" applyAlignment="1">
      <alignment horizontal="center" vertical="center"/>
    </xf>
    <xf numFmtId="49" fontId="90" fillId="2" borderId="2" xfId="5" applyNumberFormat="1" applyFont="1" applyFill="1" applyBorder="1" applyAlignment="1">
      <alignment horizontal="center" vertical="center"/>
    </xf>
    <xf numFmtId="0" fontId="83" fillId="0" borderId="6" xfId="5" applyFont="1" applyBorder="1" applyAlignment="1">
      <alignment horizontal="left" vertical="center" wrapText="1" indent="1"/>
    </xf>
    <xf numFmtId="49" fontId="90" fillId="0" borderId="0" xfId="5" applyNumberFormat="1" applyFont="1" applyAlignment="1">
      <alignment horizontal="center" vertical="center"/>
    </xf>
    <xf numFmtId="0" fontId="92" fillId="3" borderId="7" xfId="5" applyFont="1" applyFill="1" applyBorder="1" applyAlignment="1">
      <alignment horizontal="left" vertical="center" wrapText="1" indent="2"/>
    </xf>
    <xf numFmtId="0" fontId="75" fillId="42" borderId="80" xfId="5" applyFont="1" applyFill="1" applyBorder="1" applyAlignment="1">
      <alignment wrapText="1"/>
    </xf>
    <xf numFmtId="49" fontId="90" fillId="0" borderId="0" xfId="5" applyNumberFormat="1" applyFont="1" applyAlignment="1">
      <alignment horizontal="center" vertical="center" wrapText="1"/>
    </xf>
    <xf numFmtId="0" fontId="88" fillId="0" borderId="6" xfId="5" applyFont="1" applyBorder="1" applyAlignment="1">
      <alignment horizontal="left" vertical="center" wrapText="1" indent="1"/>
    </xf>
    <xf numFmtId="0" fontId="92" fillId="0" borderId="7" xfId="5" applyFont="1" applyBorder="1" applyAlignment="1">
      <alignment horizontal="left" vertical="center" wrapText="1" indent="2"/>
    </xf>
    <xf numFmtId="0" fontId="92" fillId="0" borderId="7" xfId="5" applyFont="1" applyBorder="1" applyAlignment="1">
      <alignment horizontal="left" vertical="center" wrapText="1" indent="3"/>
    </xf>
    <xf numFmtId="49" fontId="90" fillId="2" borderId="2" xfId="5" applyNumberFormat="1" applyFont="1" applyFill="1" applyBorder="1" applyAlignment="1">
      <alignment horizontal="center" vertical="center" wrapText="1"/>
    </xf>
    <xf numFmtId="0" fontId="92" fillId="0" borderId="7" xfId="5" applyFont="1" applyBorder="1" applyAlignment="1">
      <alignment horizontal="left" vertical="center" wrapText="1" indent="4"/>
    </xf>
    <xf numFmtId="0" fontId="12" fillId="0" borderId="0" xfId="5" applyFont="1" applyAlignment="1">
      <alignment wrapText="1"/>
    </xf>
    <xf numFmtId="0" fontId="12" fillId="0" borderId="0" xfId="6" applyFont="1" applyAlignment="1">
      <alignment wrapText="1"/>
    </xf>
    <xf numFmtId="0" fontId="75" fillId="0" borderId="0" xfId="6" applyFont="1" applyAlignment="1">
      <alignment wrapText="1"/>
    </xf>
    <xf numFmtId="0" fontId="75" fillId="0" borderId="0" xfId="6" applyFont="1" applyAlignment="1">
      <alignment horizontal="center" wrapText="1"/>
    </xf>
    <xf numFmtId="0" fontId="83" fillId="0" borderId="0" xfId="6" applyFont="1" applyAlignment="1">
      <alignment horizontal="left" vertical="center" indent="1"/>
    </xf>
    <xf numFmtId="0" fontId="83" fillId="2" borderId="27" xfId="6" applyFont="1" applyFill="1" applyBorder="1" applyAlignment="1">
      <alignment horizontal="left" vertical="center" indent="2"/>
    </xf>
    <xf numFmtId="0" fontId="83" fillId="2" borderId="28" xfId="6" applyFont="1" applyFill="1" applyBorder="1" applyAlignment="1">
      <alignment horizontal="left" vertical="center" indent="2"/>
    </xf>
    <xf numFmtId="0" fontId="83" fillId="2" borderId="29" xfId="6" applyFont="1" applyFill="1" applyBorder="1" applyAlignment="1">
      <alignment horizontal="left" vertical="center" indent="2"/>
    </xf>
    <xf numFmtId="0" fontId="86" fillId="0" borderId="0" xfId="6" applyFont="1" applyAlignment="1">
      <alignment horizontal="center" vertical="center" wrapText="1"/>
    </xf>
    <xf numFmtId="0" fontId="84" fillId="0" borderId="0" xfId="6" applyFont="1" applyAlignment="1">
      <alignment horizontal="centerContinuous" vertical="center"/>
    </xf>
    <xf numFmtId="0" fontId="86" fillId="0" borderId="0" xfId="6" applyFont="1" applyAlignment="1">
      <alignment horizontal="center" vertical="center"/>
    </xf>
    <xf numFmtId="0" fontId="86" fillId="0" borderId="0" xfId="6" applyFont="1" applyAlignment="1">
      <alignment vertical="center"/>
    </xf>
    <xf numFmtId="0" fontId="87" fillId="2" borderId="1" xfId="6" applyFont="1" applyFill="1" applyBorder="1" applyAlignment="1">
      <alignment horizontal="center" vertical="center" wrapText="1"/>
    </xf>
    <xf numFmtId="0" fontId="87" fillId="2" borderId="11" xfId="6" applyFont="1" applyFill="1" applyBorder="1" applyAlignment="1">
      <alignment horizontal="center" vertical="center" wrapText="1"/>
    </xf>
    <xf numFmtId="0" fontId="87" fillId="2" borderId="5" xfId="6" applyFont="1" applyFill="1" applyBorder="1" applyAlignment="1">
      <alignment horizontal="center" vertical="center" wrapText="1"/>
    </xf>
    <xf numFmtId="0" fontId="89" fillId="0" borderId="0" xfId="6" applyFont="1" applyAlignment="1">
      <alignment vertical="center"/>
    </xf>
    <xf numFmtId="49" fontId="90" fillId="2" borderId="5" xfId="6" applyNumberFormat="1" applyFont="1" applyFill="1" applyBorder="1" applyAlignment="1">
      <alignment horizontal="center" vertical="center" wrapText="1"/>
    </xf>
    <xf numFmtId="49" fontId="90" fillId="2" borderId="1" xfId="6" applyNumberFormat="1" applyFont="1" applyFill="1" applyBorder="1" applyAlignment="1">
      <alignment horizontal="center" vertical="center" wrapText="1"/>
    </xf>
    <xf numFmtId="49" fontId="90" fillId="2" borderId="37" xfId="6" applyNumberFormat="1" applyFont="1" applyFill="1" applyBorder="1" applyAlignment="1">
      <alignment horizontal="center" vertical="center" wrapText="1"/>
    </xf>
    <xf numFmtId="49" fontId="90" fillId="2" borderId="2" xfId="6" applyNumberFormat="1" applyFont="1" applyFill="1" applyBorder="1" applyAlignment="1">
      <alignment horizontal="center" vertical="center"/>
    </xf>
    <xf numFmtId="0" fontId="83" fillId="0" borderId="69" xfId="6" applyFont="1" applyBorder="1" applyAlignment="1">
      <alignment horizontal="left" vertical="center" wrapText="1" indent="1"/>
    </xf>
    <xf numFmtId="0" fontId="83" fillId="0" borderId="7" xfId="6" applyFont="1" applyBorder="1" applyAlignment="1">
      <alignment horizontal="left" vertical="center" wrapText="1" indent="1"/>
    </xf>
    <xf numFmtId="0" fontId="83" fillId="0" borderId="7" xfId="6" applyFont="1" applyBorder="1" applyAlignment="1">
      <alignment vertical="center" wrapText="1"/>
    </xf>
    <xf numFmtId="0" fontId="83" fillId="0" borderId="35" xfId="6" applyFont="1" applyBorder="1" applyAlignment="1">
      <alignment vertical="center" wrapText="1"/>
    </xf>
    <xf numFmtId="49" fontId="90" fillId="2" borderId="2" xfId="6" applyNumberFormat="1" applyFont="1" applyFill="1" applyBorder="1" applyAlignment="1">
      <alignment horizontal="center" vertical="center" wrapText="1"/>
    </xf>
    <xf numFmtId="0" fontId="88" fillId="0" borderId="7" xfId="6" applyFont="1" applyBorder="1" applyAlignment="1">
      <alignment horizontal="left" vertical="center" wrapText="1" indent="2"/>
    </xf>
    <xf numFmtId="0" fontId="75" fillId="5" borderId="78" xfId="6" applyFont="1" applyFill="1" applyBorder="1" applyAlignment="1">
      <alignment wrapText="1"/>
    </xf>
    <xf numFmtId="0" fontId="92" fillId="3" borderId="7" xfId="6" applyFont="1" applyFill="1" applyBorder="1" applyAlignment="1">
      <alignment horizontal="left" vertical="center" wrapText="1" indent="4"/>
    </xf>
    <xf numFmtId="0" fontId="75" fillId="5" borderId="81" xfId="6" applyFont="1" applyFill="1" applyBorder="1" applyAlignment="1">
      <alignment wrapText="1"/>
    </xf>
    <xf numFmtId="0" fontId="92" fillId="3" borderId="69" xfId="6" applyFont="1" applyFill="1" applyBorder="1" applyAlignment="1">
      <alignment horizontal="left" vertical="center" wrapText="1" indent="4"/>
    </xf>
    <xf numFmtId="0" fontId="75" fillId="5" borderId="99" xfId="6" applyFont="1" applyFill="1" applyBorder="1" applyAlignment="1">
      <alignment wrapText="1"/>
    </xf>
    <xf numFmtId="0" fontId="83" fillId="2" borderId="7" xfId="6" applyFont="1" applyFill="1" applyBorder="1" applyAlignment="1">
      <alignment vertical="center" wrapText="1"/>
    </xf>
    <xf numFmtId="0" fontId="83" fillId="2" borderId="35" xfId="6" applyFont="1" applyFill="1" applyBorder="1" applyAlignment="1">
      <alignment vertical="center" wrapText="1"/>
    </xf>
    <xf numFmtId="0" fontId="92" fillId="0" borderId="7" xfId="6" applyFont="1" applyBorder="1" applyAlignment="1">
      <alignment horizontal="left" vertical="center" wrapText="1" indent="2"/>
    </xf>
    <xf numFmtId="49" fontId="90" fillId="2" borderId="3" xfId="6" applyNumberFormat="1" applyFont="1" applyFill="1" applyBorder="1" applyAlignment="1">
      <alignment horizontal="center" vertical="center" wrapText="1"/>
    </xf>
    <xf numFmtId="0" fontId="92" fillId="0" borderId="87" xfId="6" applyFont="1" applyBorder="1" applyAlignment="1">
      <alignment horizontal="left" vertical="center" wrapText="1" indent="2"/>
    </xf>
    <xf numFmtId="0" fontId="75" fillId="5" borderId="100" xfId="6" applyFont="1" applyFill="1" applyBorder="1" applyAlignment="1">
      <alignment wrapText="1"/>
    </xf>
    <xf numFmtId="0" fontId="75" fillId="0" borderId="0" xfId="4" applyFont="1"/>
    <xf numFmtId="0" fontId="75" fillId="0" borderId="0" xfId="4" applyFont="1" applyAlignment="1">
      <alignment horizontal="center"/>
    </xf>
    <xf numFmtId="0" fontId="93" fillId="0" borderId="0" xfId="4" applyFont="1" applyAlignment="1">
      <alignment vertical="center"/>
    </xf>
    <xf numFmtId="0" fontId="93" fillId="0" borderId="0" xfId="4" applyFont="1" applyAlignment="1">
      <alignment horizontal="left" vertical="center" indent="1"/>
    </xf>
    <xf numFmtId="0" fontId="77" fillId="0" borderId="0" xfId="4" applyFont="1"/>
    <xf numFmtId="0" fontId="77" fillId="0" borderId="0" xfId="4" applyFont="1" applyAlignment="1">
      <alignment horizontal="center"/>
    </xf>
    <xf numFmtId="0" fontId="77" fillId="0" borderId="0" xfId="8" applyFont="1" applyAlignment="1">
      <alignment vertical="center"/>
    </xf>
    <xf numFmtId="0" fontId="77" fillId="0" borderId="0" xfId="4" applyFont="1" applyAlignment="1">
      <alignment vertical="center"/>
    </xf>
    <xf numFmtId="0" fontId="94" fillId="0" borderId="0" xfId="4" applyFont="1" applyAlignment="1">
      <alignment vertical="center"/>
    </xf>
    <xf numFmtId="0" fontId="75" fillId="2" borderId="20" xfId="4" applyFont="1" applyFill="1" applyBorder="1" applyAlignment="1">
      <alignment horizontal="center"/>
    </xf>
    <xf numFmtId="0" fontId="79" fillId="2" borderId="24" xfId="4" applyFont="1" applyFill="1" applyBorder="1"/>
    <xf numFmtId="0" fontId="79" fillId="2" borderId="73" xfId="4" applyFont="1" applyFill="1" applyBorder="1"/>
    <xf numFmtId="0" fontId="80" fillId="2" borderId="93" xfId="4" applyFont="1" applyFill="1" applyBorder="1"/>
    <xf numFmtId="0" fontId="75" fillId="2" borderId="64" xfId="4" applyFont="1" applyFill="1" applyBorder="1" applyAlignment="1">
      <alignment horizontal="center"/>
    </xf>
    <xf numFmtId="0" fontId="79" fillId="2" borderId="0" xfId="4" applyFont="1" applyFill="1"/>
    <xf numFmtId="0" fontId="79" fillId="2" borderId="14" xfId="4" applyFont="1" applyFill="1" applyBorder="1"/>
    <xf numFmtId="0" fontId="80" fillId="2" borderId="1" xfId="4" applyFont="1" applyFill="1" applyBorder="1" applyAlignment="1">
      <alignment horizontal="center" vertical="center"/>
    </xf>
    <xf numFmtId="0" fontId="75" fillId="0" borderId="0" xfId="4" applyFont="1" applyAlignment="1">
      <alignment horizontal="center" vertical="center"/>
    </xf>
    <xf numFmtId="0" fontId="75" fillId="2" borderId="22" xfId="4" applyFont="1" applyFill="1" applyBorder="1" applyAlignment="1">
      <alignment horizontal="center" vertical="center"/>
    </xf>
    <xf numFmtId="0" fontId="79" fillId="2" borderId="75" xfId="4" applyFont="1" applyFill="1" applyBorder="1" applyAlignment="1">
      <alignment horizontal="center" vertical="center"/>
    </xf>
    <xf numFmtId="0" fontId="79" fillId="2" borderId="10" xfId="4" applyFont="1" applyFill="1" applyBorder="1" applyAlignment="1">
      <alignment horizontal="center" vertical="center"/>
    </xf>
    <xf numFmtId="49" fontId="79" fillId="2" borderId="9" xfId="4" quotePrefix="1" applyNumberFormat="1" applyFont="1" applyFill="1" applyBorder="1" applyAlignment="1">
      <alignment horizontal="center" vertical="center"/>
    </xf>
    <xf numFmtId="49" fontId="79" fillId="2" borderId="1" xfId="4" quotePrefix="1" applyNumberFormat="1" applyFont="1" applyFill="1" applyBorder="1" applyAlignment="1">
      <alignment horizontal="center" vertical="center"/>
    </xf>
    <xf numFmtId="49" fontId="79" fillId="2" borderId="19" xfId="4" applyNumberFormat="1" applyFont="1" applyFill="1" applyBorder="1" applyAlignment="1">
      <alignment horizontal="center" vertical="center"/>
    </xf>
    <xf numFmtId="0" fontId="79" fillId="2" borderId="2" xfId="4" quotePrefix="1" applyFont="1" applyFill="1" applyBorder="1" applyAlignment="1">
      <alignment horizontal="center" vertical="center"/>
    </xf>
    <xf numFmtId="0" fontId="80" fillId="2" borderId="6" xfId="4" applyFont="1" applyFill="1" applyBorder="1" applyAlignment="1">
      <alignment vertical="center"/>
    </xf>
    <xf numFmtId="0" fontId="79" fillId="2" borderId="7" xfId="4" applyFont="1" applyFill="1" applyBorder="1" applyAlignment="1">
      <alignment vertical="center"/>
    </xf>
    <xf numFmtId="0" fontId="79" fillId="2" borderId="8" xfId="4" applyFont="1" applyFill="1" applyBorder="1" applyAlignment="1">
      <alignment vertical="center"/>
    </xf>
    <xf numFmtId="0" fontId="79" fillId="2" borderId="6" xfId="4" applyFont="1" applyFill="1" applyBorder="1" applyAlignment="1">
      <alignment vertical="center"/>
    </xf>
    <xf numFmtId="0" fontId="79" fillId="2" borderId="6" xfId="4" applyFont="1" applyFill="1" applyBorder="1" applyAlignment="1">
      <alignment horizontal="left" vertical="center" indent="1"/>
    </xf>
    <xf numFmtId="0" fontId="75" fillId="2" borderId="7" xfId="4" applyFont="1" applyFill="1" applyBorder="1"/>
    <xf numFmtId="49" fontId="79" fillId="2" borderId="2" xfId="4" applyNumberFormat="1" applyFont="1" applyFill="1" applyBorder="1" applyAlignment="1">
      <alignment horizontal="center" vertical="center"/>
    </xf>
    <xf numFmtId="49" fontId="79" fillId="2" borderId="3" xfId="157" applyNumberFormat="1" applyFont="1" applyFill="1" applyBorder="1" applyAlignment="1">
      <alignment horizontal="center" vertical="center"/>
    </xf>
    <xf numFmtId="0" fontId="88" fillId="0" borderId="0" xfId="4" applyFont="1" applyAlignment="1">
      <alignment horizontal="center"/>
    </xf>
    <xf numFmtId="0" fontId="88" fillId="0" borderId="0" xfId="4" applyFont="1"/>
    <xf numFmtId="0" fontId="80" fillId="0" borderId="0" xfId="4" applyFont="1" applyAlignment="1">
      <alignment horizontal="left" vertical="top"/>
    </xf>
    <xf numFmtId="0" fontId="79" fillId="0" borderId="0" xfId="4" applyFont="1"/>
    <xf numFmtId="0" fontId="80" fillId="0" borderId="0" xfId="4" applyFont="1" applyAlignment="1">
      <alignment horizontal="left" vertical="center"/>
    </xf>
    <xf numFmtId="0" fontId="79" fillId="0" borderId="0" xfId="4" applyFont="1" applyAlignment="1">
      <alignment horizontal="center"/>
    </xf>
    <xf numFmtId="0" fontId="80" fillId="2" borderId="1" xfId="8" applyFont="1" applyFill="1" applyBorder="1" applyAlignment="1">
      <alignment horizontal="center" vertical="center"/>
    </xf>
    <xf numFmtId="0" fontId="80" fillId="2" borderId="40" xfId="4" applyFont="1" applyFill="1" applyBorder="1" applyAlignment="1">
      <alignment horizontal="center" vertical="center"/>
    </xf>
    <xf numFmtId="0" fontId="80" fillId="2" borderId="40" xfId="4" applyFont="1" applyFill="1" applyBorder="1" applyAlignment="1">
      <alignment horizontal="center" vertical="center" wrapText="1"/>
    </xf>
    <xf numFmtId="0" fontId="80" fillId="2" borderId="6" xfId="4" applyFont="1" applyFill="1" applyBorder="1" applyAlignment="1">
      <alignment horizontal="center" vertical="center" wrapText="1"/>
    </xf>
    <xf numFmtId="0" fontId="79" fillId="2" borderId="75" xfId="4" applyFont="1" applyFill="1" applyBorder="1"/>
    <xf numFmtId="49" fontId="75" fillId="2" borderId="1" xfId="4" quotePrefix="1" applyNumberFormat="1" applyFont="1" applyFill="1" applyBorder="1" applyAlignment="1">
      <alignment horizontal="center" vertical="center"/>
    </xf>
    <xf numFmtId="49" fontId="75" fillId="2" borderId="6" xfId="4" quotePrefix="1" applyNumberFormat="1" applyFont="1" applyFill="1" applyBorder="1" applyAlignment="1">
      <alignment horizontal="center" vertical="center"/>
    </xf>
    <xf numFmtId="49" fontId="75" fillId="2" borderId="35" xfId="4" applyNumberFormat="1" applyFont="1" applyFill="1" applyBorder="1" applyAlignment="1">
      <alignment horizontal="center" vertical="center"/>
    </xf>
    <xf numFmtId="0" fontId="75" fillId="2" borderId="2" xfId="4" quotePrefix="1" applyFont="1" applyFill="1" applyBorder="1" applyAlignment="1">
      <alignment horizontal="center" vertical="center"/>
    </xf>
    <xf numFmtId="0" fontId="75" fillId="0" borderId="0" xfId="4" quotePrefix="1" applyFont="1" applyAlignment="1">
      <alignment horizontal="center"/>
    </xf>
    <xf numFmtId="0" fontId="75" fillId="0" borderId="0" xfId="4" quotePrefix="1" applyFont="1" applyAlignment="1">
      <alignment horizontal="center" wrapText="1"/>
    </xf>
    <xf numFmtId="0" fontId="75" fillId="0" borderId="0" xfId="4" applyFont="1" applyAlignment="1">
      <alignment wrapText="1"/>
    </xf>
    <xf numFmtId="0" fontId="75" fillId="2" borderId="36" xfId="4" quotePrefix="1" applyFont="1" applyFill="1" applyBorder="1" applyAlignment="1">
      <alignment horizontal="center" vertical="center"/>
    </xf>
    <xf numFmtId="0" fontId="75" fillId="2" borderId="3" xfId="4" quotePrefix="1" applyFont="1" applyFill="1" applyBorder="1" applyAlignment="1">
      <alignment horizontal="center" vertical="center"/>
    </xf>
    <xf numFmtId="0" fontId="75" fillId="0" borderId="0" xfId="8" applyFont="1"/>
    <xf numFmtId="0" fontId="95" fillId="0" borderId="0" xfId="4" applyFont="1"/>
    <xf numFmtId="0" fontId="94" fillId="0" borderId="0" xfId="4" applyFont="1"/>
    <xf numFmtId="0" fontId="12" fillId="0" borderId="0" xfId="4" applyFont="1"/>
    <xf numFmtId="0" fontId="12" fillId="2" borderId="20" xfId="4" applyFont="1" applyFill="1" applyBorder="1"/>
    <xf numFmtId="0" fontId="12" fillId="2" borderId="24" xfId="4" applyFont="1" applyFill="1" applyBorder="1"/>
    <xf numFmtId="0" fontId="12" fillId="2" borderId="64" xfId="4" applyFont="1" applyFill="1" applyBorder="1"/>
    <xf numFmtId="0" fontId="12" fillId="2" borderId="0" xfId="4" applyFont="1" applyFill="1"/>
    <xf numFmtId="0" fontId="11" fillId="2" borderId="9" xfId="4" applyFont="1" applyFill="1" applyBorder="1" applyAlignment="1">
      <alignment horizontal="center" vertical="center" wrapText="1"/>
    </xf>
    <xf numFmtId="0" fontId="11" fillId="2" borderId="9" xfId="4" applyFont="1" applyFill="1" applyBorder="1" applyAlignment="1">
      <alignment horizontal="center" vertical="center"/>
    </xf>
    <xf numFmtId="0" fontId="75" fillId="2" borderId="11" xfId="4" quotePrefix="1" applyFont="1" applyFill="1" applyBorder="1" applyAlignment="1">
      <alignment horizontal="center" vertical="center"/>
    </xf>
    <xf numFmtId="49" fontId="75" fillId="2" borderId="11" xfId="4" quotePrefix="1" applyNumberFormat="1" applyFont="1" applyFill="1" applyBorder="1" applyAlignment="1">
      <alignment horizontal="center" vertical="center"/>
    </xf>
    <xf numFmtId="49" fontId="75" fillId="2" borderId="13" xfId="4" quotePrefix="1" applyNumberFormat="1" applyFont="1" applyFill="1" applyBorder="1" applyAlignment="1">
      <alignment horizontal="center" vertical="center"/>
    </xf>
    <xf numFmtId="49" fontId="75" fillId="2" borderId="5" xfId="4" quotePrefix="1" applyNumberFormat="1" applyFont="1" applyFill="1" applyBorder="1" applyAlignment="1">
      <alignment horizontal="center" vertical="center"/>
    </xf>
    <xf numFmtId="49" fontId="75" fillId="2" borderId="4" xfId="4" applyNumberFormat="1" applyFont="1" applyFill="1" applyBorder="1" applyAlignment="1">
      <alignment horizontal="center" vertical="center"/>
    </xf>
    <xf numFmtId="0" fontId="11" fillId="2" borderId="12" xfId="4" applyFont="1" applyFill="1" applyBorder="1"/>
    <xf numFmtId="0" fontId="12" fillId="2" borderId="69" xfId="4" applyFont="1" applyFill="1" applyBorder="1"/>
    <xf numFmtId="0" fontId="12" fillId="2" borderId="38" xfId="4" applyFont="1" applyFill="1" applyBorder="1"/>
    <xf numFmtId="0" fontId="12" fillId="2" borderId="13" xfId="4" applyFont="1" applyFill="1" applyBorder="1"/>
    <xf numFmtId="0" fontId="12" fillId="2" borderId="14" xfId="4" applyFont="1" applyFill="1" applyBorder="1"/>
    <xf numFmtId="0" fontId="12" fillId="2" borderId="12" xfId="4" applyFont="1" applyFill="1" applyBorder="1"/>
    <xf numFmtId="0" fontId="12" fillId="2" borderId="40" xfId="4" applyFont="1" applyFill="1" applyBorder="1" applyAlignment="1">
      <alignment vertical="center"/>
    </xf>
    <xf numFmtId="0" fontId="12" fillId="2" borderId="75" xfId="4" applyFont="1" applyFill="1" applyBorder="1" applyAlignment="1">
      <alignment vertical="center"/>
    </xf>
    <xf numFmtId="0" fontId="12" fillId="2" borderId="10" xfId="4" applyFont="1" applyFill="1" applyBorder="1" applyAlignment="1">
      <alignment vertical="center"/>
    </xf>
    <xf numFmtId="0" fontId="75" fillId="2" borderId="18" xfId="4" quotePrefix="1" applyFont="1" applyFill="1" applyBorder="1" applyAlignment="1">
      <alignment horizontal="center" vertical="center"/>
    </xf>
    <xf numFmtId="0" fontId="12" fillId="2" borderId="13" xfId="4" applyFont="1" applyFill="1" applyBorder="1" applyAlignment="1">
      <alignment vertical="center"/>
    </xf>
    <xf numFmtId="0" fontId="12" fillId="2" borderId="0" xfId="4" applyFont="1" applyFill="1" applyAlignment="1">
      <alignment vertical="center"/>
    </xf>
    <xf numFmtId="0" fontId="12" fillId="2" borderId="14" xfId="4" applyFont="1" applyFill="1" applyBorder="1" applyAlignment="1">
      <alignment vertical="center"/>
    </xf>
    <xf numFmtId="0" fontId="12" fillId="2" borderId="13" xfId="157" applyFont="1" applyFill="1" applyBorder="1" applyAlignment="1">
      <alignment horizontal="left" vertical="center" indent="3"/>
    </xf>
    <xf numFmtId="16" fontId="12" fillId="2" borderId="0" xfId="157" quotePrefix="1" applyNumberFormat="1" applyFont="1" applyFill="1" applyAlignment="1">
      <alignment horizontal="left" vertical="center" indent="2"/>
    </xf>
    <xf numFmtId="0" fontId="12" fillId="2" borderId="0" xfId="157" applyFont="1" applyFill="1" applyAlignment="1">
      <alignment horizontal="left" vertical="center" indent="2"/>
    </xf>
    <xf numFmtId="0" fontId="97" fillId="2" borderId="14" xfId="157" applyFont="1" applyFill="1" applyBorder="1" applyAlignment="1">
      <alignment horizontal="left" vertical="center" indent="2"/>
    </xf>
    <xf numFmtId="0" fontId="12" fillId="2" borderId="103" xfId="157" applyFont="1" applyFill="1" applyBorder="1" applyAlignment="1">
      <alignment horizontal="left" vertical="center" indent="3"/>
    </xf>
    <xf numFmtId="0" fontId="12" fillId="2" borderId="104" xfId="157" applyFont="1" applyFill="1" applyBorder="1" applyAlignment="1">
      <alignment horizontal="left" vertical="center" indent="2"/>
    </xf>
    <xf numFmtId="0" fontId="12" fillId="2" borderId="105" xfId="157" applyFont="1" applyFill="1" applyBorder="1" applyAlignment="1">
      <alignment horizontal="left" vertical="center" indent="2"/>
    </xf>
    <xf numFmtId="0" fontId="75" fillId="0" borderId="0" xfId="157" applyFont="1" applyAlignment="1">
      <alignment vertical="center"/>
    </xf>
    <xf numFmtId="0" fontId="93" fillId="2" borderId="27" xfId="157" applyFont="1" applyFill="1" applyBorder="1" applyAlignment="1">
      <alignment horizontal="left" vertical="center" indent="1"/>
    </xf>
    <xf numFmtId="0" fontId="93" fillId="2" borderId="28" xfId="157" applyFont="1" applyFill="1" applyBorder="1" applyAlignment="1">
      <alignment horizontal="left" vertical="center"/>
    </xf>
    <xf numFmtId="0" fontId="75" fillId="2" borderId="28" xfId="157" applyFont="1" applyFill="1" applyBorder="1" applyAlignment="1">
      <alignment vertical="center"/>
    </xf>
    <xf numFmtId="0" fontId="75" fillId="2" borderId="29" xfId="157" applyFont="1" applyFill="1" applyBorder="1" applyAlignment="1">
      <alignment vertical="center"/>
    </xf>
    <xf numFmtId="0" fontId="75" fillId="2" borderId="73" xfId="157" applyFont="1" applyFill="1" applyBorder="1" applyAlignment="1">
      <alignment horizontal="center"/>
    </xf>
    <xf numFmtId="0" fontId="75" fillId="2" borderId="14" xfId="157" applyFont="1" applyFill="1" applyBorder="1" applyAlignment="1">
      <alignment horizontal="center"/>
    </xf>
    <xf numFmtId="0" fontId="13" fillId="2" borderId="9" xfId="157" applyFont="1" applyFill="1" applyBorder="1" applyAlignment="1">
      <alignment horizontal="center" vertical="center"/>
    </xf>
    <xf numFmtId="0" fontId="13" fillId="2" borderId="1" xfId="157" applyFont="1" applyFill="1" applyBorder="1" applyAlignment="1">
      <alignment horizontal="center" vertical="center" wrapText="1"/>
    </xf>
    <xf numFmtId="0" fontId="13" fillId="2" borderId="1" xfId="8" applyFont="1" applyFill="1" applyBorder="1" applyAlignment="1">
      <alignment horizontal="center" vertical="center" wrapText="1"/>
    </xf>
    <xf numFmtId="0" fontId="13" fillId="2" borderId="5" xfId="8" applyFont="1" applyFill="1" applyBorder="1" applyAlignment="1">
      <alignment horizontal="center" vertical="center" wrapText="1"/>
    </xf>
    <xf numFmtId="0" fontId="13" fillId="2" borderId="4" xfId="157" applyFont="1" applyFill="1" applyBorder="1" applyAlignment="1">
      <alignment horizontal="center" vertical="center" wrapText="1"/>
    </xf>
    <xf numFmtId="0" fontId="75" fillId="2" borderId="10" xfId="157" applyFont="1" applyFill="1" applyBorder="1" applyAlignment="1">
      <alignment horizontal="center"/>
    </xf>
    <xf numFmtId="0" fontId="75" fillId="2" borderId="1" xfId="157" quotePrefix="1" applyFont="1" applyFill="1" applyBorder="1" applyAlignment="1">
      <alignment horizontal="center" vertical="center"/>
    </xf>
    <xf numFmtId="0" fontId="75" fillId="2" borderId="1" xfId="8" quotePrefix="1" applyFont="1" applyFill="1" applyBorder="1" applyAlignment="1">
      <alignment horizontal="center" vertical="center"/>
    </xf>
    <xf numFmtId="0" fontId="75" fillId="2" borderId="4" xfId="157" quotePrefix="1" applyFont="1" applyFill="1" applyBorder="1" applyAlignment="1">
      <alignment horizontal="center" vertical="center"/>
    </xf>
    <xf numFmtId="0" fontId="75" fillId="2" borderId="2" xfId="157" quotePrefix="1" applyFont="1" applyFill="1" applyBorder="1" applyAlignment="1">
      <alignment horizontal="center" vertical="center" wrapText="1"/>
    </xf>
    <xf numFmtId="0" fontId="13" fillId="3" borderId="1" xfId="157" applyFont="1" applyFill="1" applyBorder="1" applyAlignment="1">
      <alignment horizontal="left" vertical="center" indent="1"/>
    </xf>
    <xf numFmtId="0" fontId="75" fillId="5" borderId="77" xfId="157" applyFont="1" applyFill="1" applyBorder="1"/>
    <xf numFmtId="2" fontId="75" fillId="0" borderId="0" xfId="157" applyNumberFormat="1" applyFont="1"/>
    <xf numFmtId="0" fontId="75" fillId="2" borderId="2" xfId="157" quotePrefix="1" applyFont="1" applyFill="1" applyBorder="1" applyAlignment="1">
      <alignment horizontal="center" vertical="center"/>
    </xf>
    <xf numFmtId="0" fontId="75" fillId="5" borderId="80" xfId="8" applyFont="1" applyFill="1" applyBorder="1"/>
    <xf numFmtId="0" fontId="75" fillId="5" borderId="80" xfId="157" applyFont="1" applyFill="1" applyBorder="1"/>
    <xf numFmtId="0" fontId="75" fillId="2" borderId="3" xfId="157" quotePrefix="1" applyFont="1" applyFill="1" applyBorder="1" applyAlignment="1">
      <alignment horizontal="center" vertical="center"/>
    </xf>
    <xf numFmtId="0" fontId="13" fillId="3" borderId="15" xfId="157" applyFont="1" applyFill="1" applyBorder="1" applyAlignment="1">
      <alignment horizontal="left" vertical="center" indent="1"/>
    </xf>
    <xf numFmtId="0" fontId="75" fillId="5" borderId="89" xfId="157" applyFont="1" applyFill="1" applyBorder="1"/>
    <xf numFmtId="0" fontId="75" fillId="5" borderId="89" xfId="8" applyFont="1" applyFill="1" applyBorder="1"/>
    <xf numFmtId="0" fontId="75" fillId="5" borderId="100" xfId="157" applyFont="1" applyFill="1" applyBorder="1"/>
    <xf numFmtId="0" fontId="7" fillId="0" borderId="0" xfId="8" applyFont="1"/>
    <xf numFmtId="0" fontId="99" fillId="0" borderId="0" xfId="8" applyFont="1"/>
    <xf numFmtId="0" fontId="7" fillId="0" borderId="0" xfId="8" applyFont="1" applyAlignment="1">
      <alignment horizontal="center" vertical="center"/>
    </xf>
    <xf numFmtId="0" fontId="7" fillId="0" borderId="0" xfId="8" applyFont="1" applyAlignment="1">
      <alignment vertical="center" wrapText="1"/>
    </xf>
    <xf numFmtId="0" fontId="100" fillId="0" borderId="0" xfId="8" applyFont="1" applyAlignment="1">
      <alignment horizontal="center" vertical="center" wrapText="1"/>
    </xf>
    <xf numFmtId="0" fontId="100" fillId="0" borderId="0" xfId="8" applyFont="1" applyAlignment="1">
      <alignment vertical="center" wrapText="1"/>
    </xf>
    <xf numFmtId="0" fontId="101" fillId="0" borderId="0" xfId="8" applyFont="1" applyAlignment="1">
      <alignment horizontal="center" vertical="center" wrapText="1"/>
    </xf>
    <xf numFmtId="0" fontId="102" fillId="0" borderId="0" xfId="8" applyFont="1" applyAlignment="1">
      <alignment horizontal="center" vertical="center" wrapText="1"/>
    </xf>
    <xf numFmtId="0" fontId="102" fillId="0" borderId="0" xfId="8" applyFont="1" applyAlignment="1">
      <alignment vertical="center" wrapText="1"/>
    </xf>
    <xf numFmtId="0" fontId="103" fillId="0" borderId="0" xfId="8" applyFont="1" applyAlignment="1">
      <alignment vertical="center" wrapText="1"/>
    </xf>
    <xf numFmtId="0" fontId="79" fillId="0" borderId="0" xfId="8" applyFont="1" applyAlignment="1">
      <alignment vertical="center" wrapText="1"/>
    </xf>
    <xf numFmtId="0" fontId="79" fillId="0" borderId="0" xfId="8" applyFont="1" applyAlignment="1">
      <alignment horizontal="center" vertical="center" wrapText="1"/>
    </xf>
    <xf numFmtId="0" fontId="104" fillId="0" borderId="0" xfId="8" applyFont="1" applyAlignment="1">
      <alignment vertical="center"/>
    </xf>
    <xf numFmtId="0" fontId="105" fillId="0" borderId="0" xfId="8" applyFont="1" applyAlignment="1">
      <alignment horizontal="center" vertical="center" wrapText="1"/>
    </xf>
    <xf numFmtId="0" fontId="106" fillId="0" borderId="0" xfId="8" applyFont="1" applyAlignment="1">
      <alignment horizontal="center" vertical="center" wrapText="1"/>
    </xf>
    <xf numFmtId="0" fontId="107" fillId="0" borderId="0" xfId="8" applyFont="1" applyAlignment="1">
      <alignment vertical="center" wrapText="1"/>
    </xf>
    <xf numFmtId="0" fontId="93" fillId="0" borderId="0" xfId="8" applyFont="1" applyAlignment="1">
      <alignment vertical="center"/>
    </xf>
    <xf numFmtId="0" fontId="108" fillId="0" borderId="0" xfId="8" applyFont="1" applyAlignment="1">
      <alignment horizontal="center" vertical="center" wrapText="1"/>
    </xf>
    <xf numFmtId="0" fontId="11" fillId="2" borderId="11" xfId="8" applyFont="1" applyFill="1" applyBorder="1" applyAlignment="1">
      <alignment horizontal="center" vertical="center" wrapText="1"/>
    </xf>
    <xf numFmtId="0" fontId="11" fillId="2" borderId="1" xfId="8" applyFont="1" applyFill="1" applyBorder="1" applyAlignment="1">
      <alignment horizontal="center" vertical="center" wrapText="1"/>
    </xf>
    <xf numFmtId="0" fontId="11" fillId="2" borderId="4" xfId="8" applyFont="1" applyFill="1" applyBorder="1" applyAlignment="1">
      <alignment horizontal="center" vertical="center" wrapText="1"/>
    </xf>
    <xf numFmtId="0" fontId="110" fillId="2" borderId="11" xfId="8" quotePrefix="1" applyFont="1" applyFill="1" applyBorder="1" applyAlignment="1">
      <alignment horizontal="center" vertical="center" wrapText="1"/>
    </xf>
    <xf numFmtId="0" fontId="110" fillId="2" borderId="1" xfId="8" quotePrefix="1" applyFont="1" applyFill="1" applyBorder="1" applyAlignment="1">
      <alignment horizontal="center" vertical="center" wrapText="1"/>
    </xf>
    <xf numFmtId="0" fontId="110" fillId="2" borderId="5" xfId="8" quotePrefix="1" applyFont="1" applyFill="1" applyBorder="1" applyAlignment="1">
      <alignment horizontal="center" vertical="center" wrapText="1"/>
    </xf>
    <xf numFmtId="0" fontId="110" fillId="2" borderId="34" xfId="360" quotePrefix="1" applyFont="1" applyFill="1" applyBorder="1" applyAlignment="1">
      <alignment horizontal="center" vertical="center" wrapText="1"/>
    </xf>
    <xf numFmtId="0" fontId="12" fillId="2" borderId="1" xfId="8" applyFont="1" applyFill="1" applyBorder="1" applyAlignment="1">
      <alignment vertical="center" wrapText="1"/>
    </xf>
    <xf numFmtId="0" fontId="79" fillId="4" borderId="1" xfId="8" applyFont="1" applyFill="1" applyBorder="1" applyAlignment="1">
      <alignment vertical="center" wrapText="1"/>
    </xf>
    <xf numFmtId="0" fontId="111" fillId="4" borderId="1" xfId="8" applyFont="1" applyFill="1" applyBorder="1" applyAlignment="1">
      <alignment vertical="center" wrapText="1"/>
    </xf>
    <xf numFmtId="0" fontId="111" fillId="44" borderId="1" xfId="8" applyFont="1" applyFill="1" applyBorder="1" applyAlignment="1">
      <alignment vertical="center" wrapText="1"/>
    </xf>
    <xf numFmtId="0" fontId="79" fillId="43" borderId="1" xfId="8" applyFont="1" applyFill="1" applyBorder="1" applyAlignment="1">
      <alignment horizontal="center" vertical="center" wrapText="1"/>
    </xf>
    <xf numFmtId="0" fontId="79" fillId="0" borderId="1" xfId="8" applyFont="1" applyBorder="1" applyAlignment="1">
      <alignment horizontal="center" vertical="center" wrapText="1"/>
    </xf>
    <xf numFmtId="0" fontId="112" fillId="4" borderId="1" xfId="8" applyFont="1" applyFill="1" applyBorder="1" applyAlignment="1">
      <alignment vertical="center" wrapText="1"/>
    </xf>
    <xf numFmtId="0" fontId="112" fillId="44" borderId="1" xfId="8" applyFont="1" applyFill="1" applyBorder="1" applyAlignment="1">
      <alignment vertical="center" wrapText="1"/>
    </xf>
    <xf numFmtId="0" fontId="113" fillId="4" borderId="1" xfId="8" applyFont="1" applyFill="1" applyBorder="1" applyAlignment="1">
      <alignment horizontal="left" vertical="center" wrapText="1" indent="1"/>
    </xf>
    <xf numFmtId="0" fontId="114" fillId="4" borderId="1" xfId="8" applyFont="1" applyFill="1" applyBorder="1" applyAlignment="1">
      <alignment vertical="center" wrapText="1"/>
    </xf>
    <xf numFmtId="0" fontId="11" fillId="2" borderId="1" xfId="8" applyFont="1" applyFill="1" applyBorder="1" applyAlignment="1">
      <alignment vertical="center" wrapText="1"/>
    </xf>
    <xf numFmtId="0" fontId="115" fillId="4" borderId="1" xfId="8" applyFont="1" applyFill="1" applyBorder="1" applyAlignment="1">
      <alignment vertical="center" wrapText="1"/>
    </xf>
    <xf numFmtId="0" fontId="12" fillId="2" borderId="1" xfId="8" applyFont="1" applyFill="1" applyBorder="1" applyAlignment="1">
      <alignment horizontal="left" vertical="center" wrapText="1" indent="5"/>
    </xf>
    <xf numFmtId="0" fontId="115" fillId="4" borderId="4" xfId="8" applyFont="1" applyFill="1" applyBorder="1" applyAlignment="1">
      <alignment vertical="center" wrapText="1"/>
    </xf>
    <xf numFmtId="0" fontId="12" fillId="2" borderId="1" xfId="8" applyFont="1" applyFill="1" applyBorder="1" applyAlignment="1">
      <alignment horizontal="left" vertical="center" wrapText="1" indent="2"/>
    </xf>
    <xf numFmtId="0" fontId="110" fillId="2" borderId="106" xfId="360" quotePrefix="1" applyFont="1" applyFill="1" applyBorder="1" applyAlignment="1">
      <alignment horizontal="center" vertical="center" wrapText="1"/>
    </xf>
    <xf numFmtId="0" fontId="12" fillId="2" borderId="15" xfId="8" applyFont="1" applyFill="1" applyBorder="1" applyAlignment="1">
      <alignment horizontal="left" vertical="center" wrapText="1" indent="2"/>
    </xf>
    <xf numFmtId="0" fontId="113" fillId="4" borderId="15" xfId="8" applyFont="1" applyFill="1" applyBorder="1" applyAlignment="1">
      <alignment horizontal="left" vertical="center" wrapText="1" indent="1"/>
    </xf>
    <xf numFmtId="0" fontId="115" fillId="4" borderId="15" xfId="8" applyFont="1" applyFill="1" applyBorder="1" applyAlignment="1">
      <alignment vertical="center" wrapText="1"/>
    </xf>
    <xf numFmtId="0" fontId="115" fillId="4" borderId="16" xfId="8" applyFont="1" applyFill="1" applyBorder="1" applyAlignment="1">
      <alignment vertical="center" wrapText="1"/>
    </xf>
    <xf numFmtId="0" fontId="76" fillId="3" borderId="0" xfId="157" applyFont="1" applyFill="1" applyAlignment="1">
      <alignment horizontal="center" vertical="center"/>
    </xf>
    <xf numFmtId="0" fontId="77" fillId="0" borderId="1" xfId="157" applyFont="1" applyBorder="1" applyAlignment="1">
      <alignment horizontal="center" vertical="center"/>
    </xf>
    <xf numFmtId="0" fontId="77" fillId="0" borderId="0" xfId="157" applyFont="1" applyAlignment="1">
      <alignment horizontal="center" vertical="center"/>
    </xf>
    <xf numFmtId="0" fontId="80" fillId="0" borderId="6" xfId="157" applyFont="1" applyBorder="1"/>
    <xf numFmtId="0" fontId="79" fillId="0" borderId="7" xfId="157" applyFont="1" applyBorder="1"/>
    <xf numFmtId="0" fontId="79" fillId="0" borderId="8" xfId="157" applyFont="1" applyBorder="1"/>
    <xf numFmtId="3" fontId="12" fillId="40" borderId="76" xfId="157" applyNumberFormat="1" applyFont="1" applyFill="1" applyBorder="1" applyAlignment="1">
      <alignment horizontal="right"/>
    </xf>
    <xf numFmtId="3" fontId="12" fillId="40" borderId="77" xfId="157" applyNumberFormat="1" applyFont="1" applyFill="1" applyBorder="1" applyAlignment="1">
      <alignment horizontal="right"/>
    </xf>
    <xf numFmtId="1" fontId="12" fillId="46" borderId="77" xfId="157" applyNumberFormat="1" applyFont="1" applyFill="1" applyBorder="1" applyAlignment="1">
      <alignment horizontal="right"/>
    </xf>
    <xf numFmtId="3" fontId="12" fillId="46" borderId="77" xfId="157" applyNumberFormat="1" applyFont="1" applyFill="1" applyBorder="1" applyAlignment="1">
      <alignment horizontal="right"/>
    </xf>
    <xf numFmtId="3" fontId="12" fillId="47" borderId="78" xfId="157" applyNumberFormat="1" applyFont="1" applyFill="1" applyBorder="1" applyAlignment="1">
      <alignment horizontal="right"/>
    </xf>
    <xf numFmtId="0" fontId="80" fillId="3" borderId="6" xfId="157" applyFont="1" applyFill="1" applyBorder="1"/>
    <xf numFmtId="0" fontId="79" fillId="3" borderId="7" xfId="157" applyFont="1" applyFill="1" applyBorder="1"/>
    <xf numFmtId="0" fontId="79" fillId="3" borderId="8" xfId="157" applyFont="1" applyFill="1" applyBorder="1"/>
    <xf numFmtId="3" fontId="12" fillId="40" borderId="79" xfId="157" applyNumberFormat="1" applyFont="1" applyFill="1" applyBorder="1" applyAlignment="1">
      <alignment horizontal="right"/>
    </xf>
    <xf numFmtId="3" fontId="12" fillId="40" borderId="80" xfId="157" applyNumberFormat="1" applyFont="1" applyFill="1" applyBorder="1" applyAlignment="1">
      <alignment horizontal="right"/>
    </xf>
    <xf numFmtId="1" fontId="12" fillId="46" borderId="80" xfId="157" applyNumberFormat="1" applyFont="1" applyFill="1" applyBorder="1" applyAlignment="1">
      <alignment horizontal="right"/>
    </xf>
    <xf numFmtId="3" fontId="12" fillId="46" borderId="80" xfId="157" applyNumberFormat="1" applyFont="1" applyFill="1" applyBorder="1" applyAlignment="1">
      <alignment horizontal="right"/>
    </xf>
    <xf numFmtId="3" fontId="12" fillId="41" borderId="81" xfId="157" applyNumberFormat="1" applyFont="1" applyFill="1" applyBorder="1" applyAlignment="1">
      <alignment horizontal="right"/>
    </xf>
    <xf numFmtId="3" fontId="12" fillId="42" borderId="80" xfId="157" applyNumberFormat="1" applyFont="1" applyFill="1" applyBorder="1" applyAlignment="1">
      <alignment horizontal="right"/>
    </xf>
    <xf numFmtId="3" fontId="12" fillId="42" borderId="81" xfId="157" applyNumberFormat="1" applyFont="1" applyFill="1" applyBorder="1" applyAlignment="1">
      <alignment horizontal="right"/>
    </xf>
    <xf numFmtId="0" fontId="79" fillId="0" borderId="6" xfId="157" applyFont="1" applyBorder="1" applyAlignment="1">
      <alignment horizontal="left" vertical="center" indent="1"/>
    </xf>
    <xf numFmtId="0" fontId="79" fillId="0" borderId="7" xfId="157" applyFont="1" applyBorder="1" applyAlignment="1">
      <alignment vertical="center"/>
    </xf>
    <xf numFmtId="0" fontId="79" fillId="0" borderId="8" xfId="157" applyFont="1" applyBorder="1" applyAlignment="1">
      <alignment vertical="center"/>
    </xf>
    <xf numFmtId="3" fontId="12" fillId="48" borderId="80" xfId="157" applyNumberFormat="1" applyFont="1" applyFill="1" applyBorder="1" applyAlignment="1">
      <alignment horizontal="right"/>
    </xf>
    <xf numFmtId="0" fontId="79" fillId="0" borderId="6" xfId="157" applyFont="1" applyBorder="1" applyAlignment="1">
      <alignment horizontal="left" vertical="center" indent="2"/>
    </xf>
    <xf numFmtId="0" fontId="75" fillId="0" borderId="8" xfId="157" applyFont="1" applyBorder="1"/>
    <xf numFmtId="0" fontId="79" fillId="0" borderId="6" xfId="157" applyFont="1" applyBorder="1" applyAlignment="1">
      <alignment vertical="center"/>
    </xf>
    <xf numFmtId="10" fontId="12" fillId="48" borderId="80" xfId="276" applyNumberFormat="1" applyFont="1" applyFill="1" applyBorder="1" applyAlignment="1" applyProtection="1">
      <alignment horizontal="right"/>
    </xf>
    <xf numFmtId="10" fontId="12" fillId="46" borderId="80" xfId="276" applyNumberFormat="1" applyFont="1" applyFill="1" applyBorder="1" applyAlignment="1" applyProtection="1">
      <alignment horizontal="right"/>
    </xf>
    <xf numFmtId="0" fontId="75" fillId="0" borderId="7" xfId="157" applyFont="1" applyBorder="1"/>
    <xf numFmtId="0" fontId="79" fillId="3" borderId="6" xfId="157" applyFont="1" applyFill="1" applyBorder="1" applyAlignment="1">
      <alignment horizontal="left" vertical="center" indent="1"/>
    </xf>
    <xf numFmtId="0" fontId="79" fillId="3" borderId="7" xfId="157" applyFont="1" applyFill="1" applyBorder="1" applyAlignment="1">
      <alignment vertical="center"/>
    </xf>
    <xf numFmtId="0" fontId="79" fillId="3" borderId="8" xfId="157" applyFont="1" applyFill="1" applyBorder="1" applyAlignment="1">
      <alignment vertical="center"/>
    </xf>
    <xf numFmtId="3" fontId="12" fillId="41" borderId="79" xfId="157" applyNumberFormat="1" applyFont="1" applyFill="1" applyBorder="1" applyAlignment="1">
      <alignment horizontal="right"/>
    </xf>
    <xf numFmtId="3" fontId="12" fillId="41" borderId="80" xfId="157" applyNumberFormat="1" applyFont="1" applyFill="1" applyBorder="1" applyAlignment="1">
      <alignment horizontal="right"/>
    </xf>
    <xf numFmtId="0" fontId="79" fillId="3" borderId="6" xfId="157" applyFont="1" applyFill="1" applyBorder="1" applyAlignment="1">
      <alignment horizontal="left" vertical="center" indent="2"/>
    </xf>
    <xf numFmtId="0" fontId="79" fillId="3" borderId="7" xfId="157" applyFont="1" applyFill="1" applyBorder="1" applyAlignment="1">
      <alignment horizontal="left" vertical="center"/>
    </xf>
    <xf numFmtId="0" fontId="75" fillId="3" borderId="8" xfId="157" applyFont="1" applyFill="1" applyBorder="1"/>
    <xf numFmtId="0" fontId="79" fillId="3" borderId="6" xfId="157" applyFont="1" applyFill="1" applyBorder="1" applyAlignment="1">
      <alignment horizontal="left" vertical="center" indent="3"/>
    </xf>
    <xf numFmtId="0" fontId="75" fillId="3" borderId="7" xfId="157" applyFont="1" applyFill="1" applyBorder="1"/>
    <xf numFmtId="16" fontId="79" fillId="3" borderId="6" xfId="157" applyNumberFormat="1" applyFont="1" applyFill="1" applyBorder="1" applyAlignment="1">
      <alignment horizontal="left" vertical="center" indent="2"/>
    </xf>
    <xf numFmtId="16" fontId="79" fillId="3" borderId="7" xfId="157" quotePrefix="1" applyNumberFormat="1" applyFont="1" applyFill="1" applyBorder="1" applyAlignment="1">
      <alignment vertical="center"/>
    </xf>
    <xf numFmtId="16" fontId="79" fillId="0" borderId="7" xfId="157" quotePrefix="1" applyNumberFormat="1" applyFont="1" applyBorder="1" applyAlignment="1">
      <alignment vertical="center"/>
    </xf>
    <xf numFmtId="0" fontId="81" fillId="0" borderId="8" xfId="157" applyFont="1" applyBorder="1" applyAlignment="1">
      <alignment vertical="center"/>
    </xf>
    <xf numFmtId="3" fontId="97" fillId="42" borderId="79" xfId="157" applyNumberFormat="1" applyFont="1" applyFill="1" applyBorder="1" applyAlignment="1">
      <alignment horizontal="right"/>
    </xf>
    <xf numFmtId="3" fontId="97" fillId="42" borderId="80" xfId="157" applyNumberFormat="1" applyFont="1" applyFill="1" applyBorder="1" applyAlignment="1">
      <alignment horizontal="right"/>
    </xf>
    <xf numFmtId="1" fontId="97" fillId="46" borderId="80" xfId="157" applyNumberFormat="1" applyFont="1" applyFill="1" applyBorder="1" applyAlignment="1">
      <alignment horizontal="right"/>
    </xf>
    <xf numFmtId="3" fontId="97" fillId="46" borderId="80" xfId="157" applyNumberFormat="1" applyFont="1" applyFill="1" applyBorder="1" applyAlignment="1">
      <alignment horizontal="right"/>
    </xf>
    <xf numFmtId="0" fontId="79" fillId="0" borderId="86" xfId="157" applyFont="1" applyBorder="1" applyAlignment="1">
      <alignment horizontal="left" vertical="center" indent="1"/>
    </xf>
    <xf numFmtId="0" fontId="79" fillId="0" borderId="87" xfId="157" applyFont="1" applyBorder="1" applyAlignment="1">
      <alignment vertical="center"/>
    </xf>
    <xf numFmtId="0" fontId="79" fillId="0" borderId="17" xfId="157" applyFont="1" applyBorder="1" applyAlignment="1">
      <alignment vertical="center"/>
    </xf>
    <xf numFmtId="3" fontId="12" fillId="40" borderId="88" xfId="157" applyNumberFormat="1" applyFont="1" applyFill="1" applyBorder="1" applyAlignment="1">
      <alignment horizontal="right"/>
    </xf>
    <xf numFmtId="3" fontId="12" fillId="40" borderId="89" xfId="157" applyNumberFormat="1" applyFont="1" applyFill="1" applyBorder="1" applyAlignment="1">
      <alignment horizontal="right"/>
    </xf>
    <xf numFmtId="1" fontId="12" fillId="46" borderId="89" xfId="157" applyNumberFormat="1" applyFont="1" applyFill="1" applyBorder="1" applyAlignment="1">
      <alignment horizontal="right"/>
    </xf>
    <xf numFmtId="3" fontId="12" fillId="46" borderId="89" xfId="157" applyNumberFormat="1" applyFont="1" applyFill="1" applyBorder="1" applyAlignment="1">
      <alignment horizontal="right"/>
    </xf>
    <xf numFmtId="3" fontId="12" fillId="41" borderId="85" xfId="157" applyNumberFormat="1" applyFont="1" applyFill="1" applyBorder="1" applyAlignment="1">
      <alignment horizontal="right"/>
    </xf>
    <xf numFmtId="0" fontId="93" fillId="3" borderId="0" xfId="4" applyFont="1" applyFill="1" applyAlignment="1">
      <alignment horizontal="left" vertical="center" indent="1"/>
    </xf>
    <xf numFmtId="0" fontId="93" fillId="3" borderId="0" xfId="4" applyFont="1" applyFill="1" applyAlignment="1">
      <alignment vertical="center"/>
    </xf>
    <xf numFmtId="0" fontId="80" fillId="0" borderId="6" xfId="4" applyFont="1" applyBorder="1" applyAlignment="1">
      <alignment vertical="center"/>
    </xf>
    <xf numFmtId="0" fontId="79" fillId="0" borderId="7" xfId="4" applyFont="1" applyBorder="1" applyAlignment="1">
      <alignment vertical="center"/>
    </xf>
    <xf numFmtId="0" fontId="79" fillId="0" borderId="8" xfId="4" applyFont="1" applyBorder="1" applyAlignment="1">
      <alignment vertical="center"/>
    </xf>
    <xf numFmtId="0" fontId="79" fillId="0" borderId="6" xfId="4" applyFont="1" applyBorder="1" applyAlignment="1">
      <alignment vertical="center"/>
    </xf>
    <xf numFmtId="0" fontId="75" fillId="0" borderId="7" xfId="4" applyFont="1" applyBorder="1"/>
    <xf numFmtId="0" fontId="11" fillId="35" borderId="0" xfId="0" applyFont="1" applyFill="1" applyAlignment="1">
      <alignment horizontal="center" vertical="center"/>
    </xf>
    <xf numFmtId="0" fontId="12" fillId="35" borderId="0" xfId="0" applyFont="1" applyFill="1" applyAlignment="1">
      <alignment horizontal="left" vertical="center"/>
    </xf>
    <xf numFmtId="0" fontId="12" fillId="3" borderId="0" xfId="0" applyFont="1" applyFill="1" applyAlignment="1">
      <alignment vertical="center"/>
    </xf>
    <xf numFmtId="0" fontId="0" fillId="2" borderId="7" xfId="0" applyFill="1" applyBorder="1"/>
    <xf numFmtId="0" fontId="0" fillId="2" borderId="8" xfId="0" applyFill="1" applyBorder="1"/>
    <xf numFmtId="9" fontId="87" fillId="45" borderId="1" xfId="5" applyNumberFormat="1" applyFont="1" applyFill="1" applyBorder="1" applyAlignment="1">
      <alignment horizontal="center" vertical="center" wrapText="1"/>
    </xf>
    <xf numFmtId="49" fontId="90" fillId="45" borderId="1" xfId="5" applyNumberFormat="1" applyFont="1" applyFill="1" applyBorder="1" applyAlignment="1">
      <alignment horizontal="center" vertical="center" wrapText="1"/>
    </xf>
    <xf numFmtId="49" fontId="90" fillId="45" borderId="5" xfId="5" applyNumberFormat="1" applyFont="1" applyFill="1" applyBorder="1" applyAlignment="1">
      <alignment horizontal="center" vertical="center" wrapText="1"/>
    </xf>
    <xf numFmtId="49" fontId="90" fillId="45" borderId="5" xfId="5" quotePrefix="1" applyNumberFormat="1" applyFont="1" applyFill="1" applyBorder="1" applyAlignment="1">
      <alignment horizontal="center" vertical="center" wrapText="1"/>
    </xf>
    <xf numFmtId="9" fontId="87" fillId="45" borderId="1" xfId="6" applyNumberFormat="1" applyFont="1" applyFill="1" applyBorder="1" applyAlignment="1">
      <alignment horizontal="center" vertical="center" wrapText="1"/>
    </xf>
    <xf numFmtId="49" fontId="90" fillId="45" borderId="5" xfId="6" applyNumberFormat="1" applyFont="1" applyFill="1" applyBorder="1" applyAlignment="1">
      <alignment horizontal="center" vertical="center" wrapText="1"/>
    </xf>
    <xf numFmtId="0" fontId="90" fillId="39" borderId="95" xfId="6" applyFont="1" applyFill="1" applyBorder="1" applyAlignment="1">
      <alignment horizontal="center" vertical="center" wrapText="1"/>
    </xf>
    <xf numFmtId="0" fontId="89" fillId="39" borderId="95" xfId="6" applyFont="1" applyFill="1" applyBorder="1" applyAlignment="1">
      <alignment vertical="center"/>
    </xf>
    <xf numFmtId="0" fontId="90" fillId="39" borderId="94" xfId="6" quotePrefix="1" applyFont="1" applyFill="1" applyBorder="1" applyAlignment="1">
      <alignment horizontal="center" vertical="center" wrapText="1"/>
    </xf>
    <xf numFmtId="0" fontId="90" fillId="39" borderId="95" xfId="6" quotePrefix="1" applyFont="1" applyFill="1" applyBorder="1" applyAlignment="1">
      <alignment horizontal="center" vertical="center" wrapText="1"/>
    </xf>
    <xf numFmtId="0" fontId="91" fillId="39" borderId="95" xfId="6" applyFont="1" applyFill="1" applyBorder="1" applyAlignment="1">
      <alignment horizontal="left" vertical="center" wrapText="1"/>
    </xf>
    <xf numFmtId="0" fontId="89" fillId="39" borderId="95" xfId="6" applyFont="1" applyFill="1" applyBorder="1" applyAlignment="1">
      <alignment horizontal="center" vertical="center" wrapText="1"/>
    </xf>
    <xf numFmtId="0" fontId="75" fillId="39" borderId="76" xfId="6" applyFont="1" applyFill="1" applyBorder="1" applyAlignment="1">
      <alignment wrapText="1"/>
    </xf>
    <xf numFmtId="0" fontId="75" fillId="39" borderId="77" xfId="6" applyFont="1" applyFill="1" applyBorder="1" applyAlignment="1">
      <alignment wrapText="1"/>
    </xf>
    <xf numFmtId="0" fontId="75" fillId="39" borderId="79" xfId="6" applyFont="1" applyFill="1" applyBorder="1" applyAlignment="1">
      <alignment wrapText="1"/>
    </xf>
    <xf numFmtId="0" fontId="75" fillId="39" borderId="80" xfId="6" applyFont="1" applyFill="1" applyBorder="1" applyAlignment="1">
      <alignment wrapText="1"/>
    </xf>
    <xf numFmtId="0" fontId="75" fillId="39" borderId="80" xfId="6" applyFont="1" applyFill="1" applyBorder="1" applyAlignment="1">
      <alignment vertical="center" wrapText="1"/>
    </xf>
    <xf numFmtId="1" fontId="12" fillId="5" borderId="80" xfId="6" applyNumberFormat="1" applyFont="1" applyFill="1" applyBorder="1" applyAlignment="1" applyProtection="1">
      <alignment horizontal="right" wrapText="1"/>
      <protection locked="0"/>
    </xf>
    <xf numFmtId="0" fontId="87" fillId="45" borderId="1" xfId="6" applyFont="1" applyFill="1" applyBorder="1" applyAlignment="1">
      <alignment horizontal="center" vertical="center" wrapText="1"/>
    </xf>
    <xf numFmtId="0" fontId="81" fillId="0" borderId="38" xfId="157" applyFont="1" applyBorder="1" applyAlignment="1">
      <alignment vertical="center"/>
    </xf>
    <xf numFmtId="3" fontId="97" fillId="42" borderId="82" xfId="157" applyNumberFormat="1" applyFont="1" applyFill="1" applyBorder="1" applyAlignment="1">
      <alignment horizontal="right"/>
    </xf>
    <xf numFmtId="3" fontId="97" fillId="42" borderId="83" xfId="157" applyNumberFormat="1" applyFont="1" applyFill="1" applyBorder="1" applyAlignment="1">
      <alignment horizontal="right"/>
    </xf>
    <xf numFmtId="1" fontId="97" fillId="46" borderId="83" xfId="157" applyNumberFormat="1" applyFont="1" applyFill="1" applyBorder="1" applyAlignment="1">
      <alignment horizontal="right"/>
    </xf>
    <xf numFmtId="3" fontId="97" fillId="46" borderId="83" xfId="157" applyNumberFormat="1" applyFont="1" applyFill="1" applyBorder="1" applyAlignment="1">
      <alignment horizontal="right"/>
    </xf>
    <xf numFmtId="49" fontId="110" fillId="2" borderId="1" xfId="359" applyNumberFormat="1" applyFont="1" applyFill="1" applyBorder="1" applyAlignment="1">
      <alignment horizontal="center" vertical="center"/>
    </xf>
    <xf numFmtId="49" fontId="110" fillId="2" borderId="6" xfId="359" applyNumberFormat="1" applyFont="1" applyFill="1" applyBorder="1" applyAlignment="1">
      <alignment horizontal="center" vertical="center"/>
    </xf>
    <xf numFmtId="0" fontId="110" fillId="2" borderId="2" xfId="359" quotePrefix="1" applyFont="1" applyFill="1" applyBorder="1" applyAlignment="1">
      <alignment horizontal="center" vertical="center"/>
    </xf>
    <xf numFmtId="0" fontId="116" fillId="0" borderId="0" xfId="1" applyFont="1" applyBorder="1" applyAlignment="1">
      <alignment horizontal="left" vertical="center"/>
    </xf>
    <xf numFmtId="0" fontId="117" fillId="0" borderId="0" xfId="1" applyFont="1" applyBorder="1" applyAlignment="1">
      <alignment horizontal="left" vertical="center"/>
    </xf>
    <xf numFmtId="0" fontId="68" fillId="0" borderId="0" xfId="1" applyFont="1" applyBorder="1" applyAlignment="1">
      <alignment horizontal="left" vertical="center"/>
    </xf>
    <xf numFmtId="0" fontId="11" fillId="2" borderId="9" xfId="1" applyFont="1" applyFill="1" applyBorder="1" applyAlignment="1">
      <alignment horizontal="center" vertical="center" wrapText="1"/>
    </xf>
    <xf numFmtId="0" fontId="11" fillId="2" borderId="10" xfId="1" applyFont="1" applyFill="1" applyBorder="1" applyAlignment="1">
      <alignment horizontal="center" vertical="center"/>
    </xf>
    <xf numFmtId="0" fontId="11" fillId="2" borderId="1" xfId="1" applyFont="1" applyFill="1" applyBorder="1" applyAlignment="1">
      <alignment horizontal="center" vertical="center" wrapText="1"/>
    </xf>
    <xf numFmtId="0" fontId="11" fillId="2" borderId="7" xfId="1" applyFont="1" applyFill="1" applyBorder="1" applyAlignment="1">
      <alignment horizontal="left" vertical="center"/>
    </xf>
    <xf numFmtId="0" fontId="116" fillId="0" borderId="5" xfId="1" applyFont="1" applyBorder="1" applyAlignment="1">
      <alignment horizontal="center" vertical="center"/>
    </xf>
    <xf numFmtId="0" fontId="116" fillId="0" borderId="12" xfId="1" applyFont="1" applyBorder="1" applyAlignment="1">
      <alignment horizontal="left" vertical="center"/>
    </xf>
    <xf numFmtId="0" fontId="116" fillId="0" borderId="11" xfId="1" applyFont="1" applyBorder="1" applyAlignment="1">
      <alignment horizontal="center" vertical="center"/>
    </xf>
    <xf numFmtId="0" fontId="116" fillId="0" borderId="13" xfId="1" applyFont="1" applyBorder="1" applyAlignment="1">
      <alignment horizontal="left" vertical="center"/>
    </xf>
    <xf numFmtId="0" fontId="12" fillId="3" borderId="11" xfId="1" applyFont="1" applyFill="1" applyBorder="1" applyAlignment="1">
      <alignment horizontal="center" vertical="center"/>
    </xf>
    <xf numFmtId="0" fontId="12" fillId="3" borderId="11" xfId="1" applyFont="1" applyFill="1" applyBorder="1" applyAlignment="1">
      <alignment horizontal="left" vertical="center"/>
    </xf>
    <xf numFmtId="0" fontId="11" fillId="2" borderId="8" xfId="1" applyFont="1" applyFill="1" applyBorder="1" applyAlignment="1">
      <alignment horizontal="left" vertical="center"/>
    </xf>
    <xf numFmtId="0" fontId="12" fillId="0" borderId="11" xfId="1" applyFont="1" applyBorder="1" applyAlignment="1">
      <alignment horizontal="center" vertical="center"/>
    </xf>
    <xf numFmtId="0" fontId="12" fillId="3" borderId="14" xfId="1" applyFont="1" applyFill="1" applyBorder="1" applyAlignment="1">
      <alignment horizontal="left" vertical="center"/>
    </xf>
    <xf numFmtId="0" fontId="12" fillId="3" borderId="0" xfId="1" applyFont="1" applyFill="1" applyBorder="1" applyAlignment="1">
      <alignment horizontal="left" vertical="center"/>
    </xf>
    <xf numFmtId="0" fontId="12" fillId="0" borderId="11" xfId="1" applyFont="1" applyFill="1" applyBorder="1" applyAlignment="1">
      <alignment horizontal="center" vertical="center" wrapText="1"/>
    </xf>
    <xf numFmtId="0" fontId="116" fillId="0" borderId="1" xfId="1" applyFont="1" applyBorder="1" applyAlignment="1">
      <alignment horizontal="center" vertical="center"/>
    </xf>
    <xf numFmtId="0" fontId="116" fillId="0" borderId="6" xfId="1" applyFont="1" applyBorder="1" applyAlignment="1">
      <alignment horizontal="left" vertical="center"/>
    </xf>
    <xf numFmtId="0" fontId="11" fillId="33" borderId="1" xfId="1" applyFont="1" applyFill="1" applyBorder="1" applyAlignment="1">
      <alignment horizontal="center" vertical="center" wrapText="1"/>
    </xf>
    <xf numFmtId="49" fontId="118" fillId="2" borderId="6" xfId="359" applyNumberFormat="1" applyFont="1" applyFill="1" applyBorder="1" applyAlignment="1">
      <alignment horizontal="center" vertical="center"/>
    </xf>
    <xf numFmtId="49" fontId="118" fillId="2" borderId="1" xfId="359" applyNumberFormat="1" applyFont="1" applyFill="1" applyBorder="1" applyAlignment="1">
      <alignment horizontal="center" vertical="center"/>
    </xf>
    <xf numFmtId="0" fontId="11" fillId="53" borderId="0" xfId="0" applyFont="1" applyFill="1" applyAlignment="1">
      <alignment horizontal="center" vertical="center" wrapText="1"/>
    </xf>
    <xf numFmtId="3" fontId="11" fillId="53" borderId="0" xfId="0" applyNumberFormat="1" applyFont="1" applyFill="1" applyAlignment="1">
      <alignment horizontal="center" vertical="center" wrapText="1"/>
    </xf>
    <xf numFmtId="0" fontId="11" fillId="52" borderId="0" xfId="0" applyFont="1" applyFill="1" applyAlignment="1">
      <alignment horizontal="left" vertical="center" wrapText="1"/>
    </xf>
    <xf numFmtId="0" fontId="12" fillId="52" borderId="0" xfId="0" applyFont="1" applyFill="1" applyAlignment="1">
      <alignment horizontal="left" vertical="center" wrapText="1"/>
    </xf>
    <xf numFmtId="0" fontId="21" fillId="52" borderId="0" xfId="0" applyFont="1" applyFill="1" applyAlignment="1">
      <alignment horizontal="left" vertical="center" wrapText="1"/>
    </xf>
    <xf numFmtId="10" fontId="68" fillId="52" borderId="0" xfId="0" applyNumberFormat="1" applyFont="1" applyFill="1" applyAlignment="1">
      <alignment horizontal="right" vertical="center" wrapText="1"/>
    </xf>
    <xf numFmtId="10" fontId="71" fillId="52" borderId="0" xfId="0" applyNumberFormat="1" applyFont="1" applyFill="1" applyAlignment="1">
      <alignment horizontal="right" vertical="center" wrapText="1"/>
    </xf>
    <xf numFmtId="0" fontId="11" fillId="52" borderId="0" xfId="0" applyFont="1" applyFill="1" applyAlignment="1">
      <alignment horizontal="center" vertical="center" wrapText="1"/>
    </xf>
    <xf numFmtId="0" fontId="12" fillId="51" borderId="0" xfId="0" applyFont="1" applyFill="1" applyAlignment="1">
      <alignment vertical="center"/>
    </xf>
    <xf numFmtId="165" fontId="11" fillId="53" borderId="0" xfId="0" applyNumberFormat="1" applyFont="1" applyFill="1" applyAlignment="1">
      <alignment horizontal="right" vertical="center"/>
    </xf>
    <xf numFmtId="167" fontId="11" fillId="52" borderId="1" xfId="0" quotePrefix="1" applyNumberFormat="1" applyFont="1" applyFill="1" applyBorder="1" applyAlignment="1">
      <alignment horizontal="center" vertical="center" wrapText="1"/>
    </xf>
    <xf numFmtId="0" fontId="11" fillId="51" borderId="0" xfId="0" applyFont="1" applyFill="1" applyAlignment="1">
      <alignment horizontal="center" vertical="center"/>
    </xf>
    <xf numFmtId="0" fontId="11" fillId="0" borderId="0" xfId="0" applyFont="1" applyAlignment="1">
      <alignment vertical="center"/>
    </xf>
    <xf numFmtId="0" fontId="75" fillId="0" borderId="0" xfId="0" applyFont="1" applyAlignment="1">
      <alignment vertical="center"/>
    </xf>
    <xf numFmtId="0" fontId="75" fillId="0" borderId="0" xfId="0" applyFont="1" applyBorder="1" applyAlignment="1">
      <alignment vertical="center"/>
    </xf>
    <xf numFmtId="0" fontId="11" fillId="0" borderId="0" xfId="0" applyFont="1" applyAlignment="1">
      <alignment horizontal="center" vertical="center"/>
    </xf>
    <xf numFmtId="0" fontId="75" fillId="0" borderId="0" xfId="0" applyFont="1" applyFill="1" applyAlignment="1">
      <alignment vertical="center"/>
    </xf>
    <xf numFmtId="0" fontId="11" fillId="51" borderId="0" xfId="0" applyFont="1" applyFill="1" applyAlignment="1">
      <alignment vertical="center"/>
    </xf>
    <xf numFmtId="0" fontId="12" fillId="51" borderId="0" xfId="0" applyFont="1" applyFill="1" applyAlignment="1">
      <alignment horizontal="left" vertical="center"/>
    </xf>
    <xf numFmtId="9" fontId="11" fillId="51" borderId="0" xfId="0" applyNumberFormat="1" applyFont="1" applyFill="1" applyAlignment="1">
      <alignment vertical="center"/>
    </xf>
    <xf numFmtId="0" fontId="12" fillId="51" borderId="0" xfId="0" applyFont="1" applyFill="1" applyAlignment="1">
      <alignment horizontal="center" vertical="center"/>
    </xf>
    <xf numFmtId="0" fontId="119" fillId="52" borderId="0" xfId="0" applyFont="1" applyFill="1" applyAlignment="1">
      <alignment horizontal="left" vertical="center"/>
    </xf>
    <xf numFmtId="0" fontId="70" fillId="51" borderId="0" xfId="0" applyFont="1" applyFill="1"/>
    <xf numFmtId="0" fontId="70" fillId="52" borderId="0" xfId="0" applyFont="1" applyFill="1" applyAlignment="1">
      <alignment horizontal="left" wrapText="1"/>
    </xf>
    <xf numFmtId="0" fontId="120" fillId="51" borderId="0" xfId="0" applyFont="1" applyFill="1" applyAlignment="1">
      <alignment horizontal="center" vertical="center" wrapText="1"/>
    </xf>
    <xf numFmtId="0" fontId="70" fillId="51" borderId="0" xfId="0" applyFont="1" applyFill="1" applyAlignment="1">
      <alignment horizontal="left" vertical="center" wrapText="1"/>
    </xf>
    <xf numFmtId="0" fontId="120" fillId="51" borderId="0" xfId="0" applyFont="1" applyFill="1" applyAlignment="1">
      <alignment horizontal="center" vertical="center"/>
    </xf>
    <xf numFmtId="0" fontId="70" fillId="52" borderId="0" xfId="0" applyFont="1" applyFill="1" applyAlignment="1">
      <alignment horizontal="left" vertical="center"/>
    </xf>
    <xf numFmtId="0" fontId="69" fillId="51" borderId="0" xfId="0" applyFont="1" applyFill="1" applyAlignment="1">
      <alignment horizontal="left" vertical="center"/>
    </xf>
    <xf numFmtId="0" fontId="70" fillId="51" borderId="0" xfId="0" applyFont="1" applyFill="1" applyAlignment="1">
      <alignment horizontal="center" vertical="center"/>
    </xf>
    <xf numFmtId="0" fontId="69" fillId="51" borderId="0" xfId="0" applyFont="1" applyFill="1"/>
    <xf numFmtId="3" fontId="12" fillId="39" borderId="1" xfId="361" quotePrefix="1" applyNumberFormat="1" applyFont="1" applyFill="1" applyBorder="1" applyAlignment="1">
      <alignment horizontal="center" wrapText="1"/>
    </xf>
    <xf numFmtId="3" fontId="70" fillId="39" borderId="1" xfId="0" applyNumberFormat="1" applyFont="1" applyFill="1" applyBorder="1" applyAlignment="1">
      <alignment horizontal="center" vertical="center" wrapText="1"/>
    </xf>
    <xf numFmtId="0" fontId="69" fillId="51" borderId="0" xfId="0" applyFont="1" applyFill="1" applyAlignment="1">
      <alignment horizontal="center" vertical="center" wrapText="1"/>
    </xf>
    <xf numFmtId="0" fontId="75" fillId="51" borderId="0" xfId="0" applyFont="1" applyFill="1" applyAlignment="1">
      <alignment vertical="center"/>
    </xf>
    <xf numFmtId="0" fontId="12" fillId="51" borderId="0" xfId="0" applyFont="1" applyFill="1" applyAlignment="1">
      <alignment vertical="center"/>
    </xf>
    <xf numFmtId="0" fontId="5" fillId="45" borderId="1" xfId="0" applyFont="1" applyFill="1" applyBorder="1" applyAlignment="1">
      <alignment horizontal="left" vertical="center"/>
    </xf>
    <xf numFmtId="49" fontId="123" fillId="2" borderId="1" xfId="2" applyNumberFormat="1" applyFont="1" applyFill="1" applyBorder="1" applyAlignment="1">
      <alignment horizontal="center"/>
    </xf>
    <xf numFmtId="0" fontId="67" fillId="36" borderId="1" xfId="356" applyFill="1" applyBorder="1" applyAlignment="1" applyProtection="1">
      <alignment vertical="center"/>
      <protection locked="0"/>
    </xf>
    <xf numFmtId="0" fontId="67" fillId="0" borderId="67" xfId="356" applyBorder="1" applyAlignment="1" applyProtection="1">
      <alignment vertical="center"/>
      <protection locked="0"/>
    </xf>
    <xf numFmtId="0" fontId="124" fillId="0" borderId="0" xfId="0" applyFont="1"/>
    <xf numFmtId="0" fontId="74" fillId="0" borderId="1" xfId="0" applyFont="1" applyBorder="1" applyAlignment="1">
      <alignment vertical="center"/>
    </xf>
    <xf numFmtId="0" fontId="0" fillId="0" borderId="1" xfId="0" applyBorder="1" applyAlignment="1">
      <alignment vertical="center"/>
    </xf>
    <xf numFmtId="0" fontId="0" fillId="45" borderId="1" xfId="0" applyFill="1" applyBorder="1" applyAlignment="1">
      <alignment vertical="center"/>
    </xf>
    <xf numFmtId="1" fontId="12" fillId="40" borderId="1" xfId="157" applyNumberFormat="1" applyFont="1" applyFill="1" applyBorder="1" applyAlignment="1">
      <alignment horizontal="right"/>
    </xf>
    <xf numFmtId="0" fontId="0" fillId="49" borderId="1" xfId="0" applyFill="1" applyBorder="1" applyAlignment="1">
      <alignment vertical="center"/>
    </xf>
    <xf numFmtId="0" fontId="0" fillId="39" borderId="1" xfId="0" applyFill="1" applyBorder="1" applyAlignment="1">
      <alignment vertical="center"/>
    </xf>
    <xf numFmtId="0" fontId="0" fillId="0" borderId="1" xfId="0" applyBorder="1"/>
    <xf numFmtId="0" fontId="69" fillId="38" borderId="72" xfId="0" applyFont="1" applyFill="1" applyBorder="1" applyAlignment="1" applyProtection="1">
      <alignment horizontal="center" vertical="center"/>
      <protection locked="0"/>
    </xf>
    <xf numFmtId="0" fontId="14" fillId="2" borderId="33" xfId="2" applyFont="1" applyFill="1" applyBorder="1" applyAlignment="1">
      <alignment horizontal="center" wrapText="1"/>
    </xf>
    <xf numFmtId="49" fontId="20" fillId="2" borderId="4" xfId="2" applyNumberFormat="1" applyFont="1" applyFill="1" applyBorder="1" applyAlignment="1">
      <alignment horizontal="center" vertical="center"/>
    </xf>
    <xf numFmtId="0" fontId="125" fillId="33" borderId="1" xfId="0" applyFont="1" applyFill="1" applyBorder="1" applyAlignment="1">
      <alignment horizontal="center" vertical="center"/>
    </xf>
    <xf numFmtId="0" fontId="125" fillId="33" borderId="1" xfId="0" applyFont="1" applyFill="1" applyBorder="1" applyAlignment="1">
      <alignment horizontal="center" vertical="center" wrapText="1"/>
    </xf>
    <xf numFmtId="0" fontId="116" fillId="0" borderId="0" xfId="1" applyFont="1" applyBorder="1" applyAlignment="1">
      <alignment horizontal="center" vertical="center"/>
    </xf>
    <xf numFmtId="0" fontId="117" fillId="0" borderId="0" xfId="1" applyFont="1" applyBorder="1" applyAlignment="1">
      <alignment horizontal="center" vertical="center"/>
    </xf>
    <xf numFmtId="0" fontId="16" fillId="0" borderId="0" xfId="0" applyFont="1" applyFill="1" applyAlignment="1">
      <alignment horizontal="center" vertical="center"/>
    </xf>
    <xf numFmtId="0" fontId="11" fillId="2" borderId="1" xfId="1" applyFont="1" applyFill="1" applyBorder="1" applyAlignment="1">
      <alignment horizontal="center" vertical="center"/>
    </xf>
    <xf numFmtId="0" fontId="12" fillId="0" borderId="1" xfId="1" applyFont="1" applyBorder="1" applyAlignment="1">
      <alignment horizontal="center" vertical="center"/>
    </xf>
    <xf numFmtId="0" fontId="7" fillId="33" borderId="11" xfId="0" applyFont="1" applyFill="1" applyBorder="1" applyAlignment="1">
      <alignment horizontal="center" vertical="center"/>
    </xf>
    <xf numFmtId="0" fontId="7" fillId="33" borderId="9" xfId="0" applyFont="1" applyFill="1" applyBorder="1" applyAlignment="1">
      <alignment horizontal="center" vertical="center"/>
    </xf>
    <xf numFmtId="0" fontId="127" fillId="33" borderId="9" xfId="0" applyFont="1" applyFill="1" applyBorder="1" applyAlignment="1">
      <alignment horizontal="center" vertical="center"/>
    </xf>
    <xf numFmtId="14" fontId="16" fillId="34" borderId="0" xfId="0" applyNumberFormat="1" applyFont="1" applyFill="1" applyAlignment="1">
      <alignment horizontal="center" vertical="center"/>
    </xf>
    <xf numFmtId="0" fontId="7" fillId="33" borderId="11" xfId="0" applyFont="1" applyFill="1" applyBorder="1" applyAlignment="1">
      <alignment horizontal="center" vertical="center" wrapText="1"/>
    </xf>
    <xf numFmtId="0" fontId="12" fillId="51" borderId="0" xfId="0" applyFont="1" applyFill="1" applyAlignment="1">
      <alignment vertical="center"/>
    </xf>
    <xf numFmtId="0" fontId="14" fillId="2" borderId="1" xfId="2" applyFont="1" applyFill="1" applyBorder="1" applyAlignment="1">
      <alignment horizontal="center" vertical="center"/>
    </xf>
    <xf numFmtId="0" fontId="74" fillId="2" borderId="9" xfId="0" applyFont="1" applyFill="1" applyBorder="1" applyAlignment="1">
      <alignment horizontal="center" vertical="center" wrapText="1"/>
    </xf>
    <xf numFmtId="0" fontId="74" fillId="2" borderId="40" xfId="0" applyFont="1" applyFill="1" applyBorder="1" applyAlignment="1">
      <alignment horizontal="center" vertical="center" wrapText="1"/>
    </xf>
    <xf numFmtId="0" fontId="13" fillId="2" borderId="69" xfId="359" applyFont="1" applyFill="1" applyBorder="1" applyAlignment="1">
      <alignment horizontal="center" vertical="center" wrapText="1"/>
    </xf>
    <xf numFmtId="0" fontId="70" fillId="51" borderId="0" xfId="0" applyFont="1" applyFill="1" applyAlignment="1">
      <alignment vertical="center"/>
    </xf>
    <xf numFmtId="0" fontId="69" fillId="3" borderId="0" xfId="0" applyFont="1" applyFill="1" applyAlignment="1">
      <alignment vertical="center"/>
    </xf>
    <xf numFmtId="0" fontId="70" fillId="3" borderId="0" xfId="0" applyFont="1" applyFill="1"/>
    <xf numFmtId="170" fontId="12" fillId="32" borderId="50" xfId="355" applyNumberFormat="1" applyFont="1" applyFill="1" applyBorder="1" applyAlignment="1">
      <alignment vertical="center"/>
    </xf>
    <xf numFmtId="170" fontId="12" fillId="49" borderId="51" xfId="355" applyNumberFormat="1" applyFont="1" applyFill="1" applyBorder="1" applyAlignment="1">
      <alignment vertical="center"/>
    </xf>
    <xf numFmtId="170" fontId="12" fillId="49" borderId="53" xfId="355" applyNumberFormat="1" applyFont="1" applyFill="1" applyBorder="1" applyAlignment="1">
      <alignment vertical="center"/>
    </xf>
    <xf numFmtId="170" fontId="12" fillId="39" borderId="53" xfId="355" applyNumberFormat="1" applyFont="1" applyFill="1" applyBorder="1" applyAlignment="1">
      <alignment vertical="center"/>
    </xf>
    <xf numFmtId="170" fontId="12" fillId="32" borderId="11" xfId="355" applyNumberFormat="1" applyFont="1" applyFill="1" applyBorder="1"/>
    <xf numFmtId="170" fontId="12" fillId="32" borderId="1" xfId="355" applyNumberFormat="1" applyFont="1" applyFill="1" applyBorder="1"/>
    <xf numFmtId="170" fontId="12" fillId="39" borderId="50" xfId="355" applyNumberFormat="1" applyFont="1" applyFill="1" applyBorder="1"/>
    <xf numFmtId="170" fontId="12" fillId="32" borderId="51" xfId="355" applyNumberFormat="1" applyFont="1" applyFill="1" applyBorder="1"/>
    <xf numFmtId="170" fontId="12" fillId="32" borderId="50" xfId="355" applyNumberFormat="1" applyFont="1" applyFill="1" applyBorder="1"/>
    <xf numFmtId="170" fontId="7" fillId="32" borderId="8" xfId="355" applyNumberFormat="1" applyFont="1" applyFill="1" applyBorder="1" applyAlignment="1">
      <alignment vertical="center"/>
    </xf>
    <xf numFmtId="0" fontId="69" fillId="0" borderId="1" xfId="0" applyFont="1" applyFill="1" applyBorder="1"/>
    <xf numFmtId="0" fontId="125" fillId="0" borderId="6" xfId="0" applyFont="1" applyBorder="1"/>
    <xf numFmtId="0" fontId="125" fillId="0" borderId="1" xfId="0" applyFont="1" applyBorder="1"/>
    <xf numFmtId="0" fontId="69" fillId="0" borderId="1" xfId="0" applyFont="1" applyBorder="1"/>
    <xf numFmtId="170" fontId="7" fillId="45" borderId="1" xfId="355" applyNumberFormat="1" applyFont="1" applyFill="1" applyBorder="1" applyAlignment="1">
      <alignment vertical="center"/>
    </xf>
    <xf numFmtId="49" fontId="5" fillId="45" borderId="1" xfId="0" applyNumberFormat="1" applyFont="1" applyFill="1" applyBorder="1" applyAlignment="1">
      <alignment horizontal="center" vertical="center"/>
    </xf>
    <xf numFmtId="0" fontId="80" fillId="0" borderId="6" xfId="157" applyFont="1" applyFill="1" applyBorder="1"/>
    <xf numFmtId="0" fontId="79" fillId="0" borderId="7" xfId="157" applyFont="1" applyFill="1" applyBorder="1"/>
    <xf numFmtId="0" fontId="79" fillId="0" borderId="8" xfId="157" applyFont="1" applyFill="1" applyBorder="1"/>
    <xf numFmtId="0" fontId="79" fillId="0" borderId="6" xfId="157" applyFont="1" applyFill="1" applyBorder="1" applyAlignment="1">
      <alignment horizontal="left" vertical="center" indent="1"/>
    </xf>
    <xf numFmtId="0" fontId="79" fillId="0" borderId="7" xfId="157" applyFont="1" applyFill="1" applyBorder="1" applyAlignment="1">
      <alignment vertical="center"/>
    </xf>
    <xf numFmtId="0" fontId="79" fillId="0" borderId="8" xfId="157" applyFont="1" applyFill="1" applyBorder="1" applyAlignment="1">
      <alignment vertical="center"/>
    </xf>
    <xf numFmtId="0" fontId="79" fillId="0" borderId="6" xfId="157" applyFont="1" applyFill="1" applyBorder="1" applyAlignment="1">
      <alignment horizontal="left" vertical="center" indent="2"/>
    </xf>
    <xf numFmtId="0" fontId="75" fillId="0" borderId="8" xfId="157" applyFont="1" applyFill="1" applyBorder="1"/>
    <xf numFmtId="0" fontId="79" fillId="0" borderId="6" xfId="157" applyFont="1" applyFill="1" applyBorder="1" applyAlignment="1">
      <alignment vertical="center"/>
    </xf>
    <xf numFmtId="0" fontId="75" fillId="0" borderId="7" xfId="157" applyFont="1" applyFill="1" applyBorder="1"/>
    <xf numFmtId="0" fontId="79" fillId="0" borderId="7" xfId="157" applyFont="1" applyFill="1" applyBorder="1" applyAlignment="1">
      <alignment horizontal="left" vertical="center"/>
    </xf>
    <xf numFmtId="0" fontId="79" fillId="0" borderId="6" xfId="157" applyFont="1" applyFill="1" applyBorder="1" applyAlignment="1">
      <alignment horizontal="left" vertical="center" indent="3"/>
    </xf>
    <xf numFmtId="16" fontId="79" fillId="0" borderId="6" xfId="157" applyNumberFormat="1" applyFont="1" applyFill="1" applyBorder="1" applyAlignment="1">
      <alignment horizontal="left" vertical="center" indent="2"/>
    </xf>
    <xf numFmtId="16" fontId="79" fillId="0" borderId="7" xfId="157" quotePrefix="1" applyNumberFormat="1" applyFont="1" applyFill="1" applyBorder="1" applyAlignment="1">
      <alignment vertical="center"/>
    </xf>
    <xf numFmtId="0" fontId="81" fillId="0" borderId="8" xfId="157" applyFont="1" applyFill="1" applyBorder="1" applyAlignment="1">
      <alignment vertical="center"/>
    </xf>
    <xf numFmtId="0" fontId="79" fillId="0" borderId="86" xfId="157" applyFont="1" applyFill="1" applyBorder="1" applyAlignment="1">
      <alignment horizontal="left" vertical="center" indent="1"/>
    </xf>
    <xf numFmtId="0" fontId="79" fillId="0" borderId="87" xfId="157" applyFont="1" applyFill="1" applyBorder="1" applyAlignment="1">
      <alignment vertical="center"/>
    </xf>
    <xf numFmtId="0" fontId="79" fillId="0" borderId="17" xfId="157" applyFont="1" applyFill="1" applyBorder="1" applyAlignment="1">
      <alignment vertical="center"/>
    </xf>
    <xf numFmtId="49" fontId="125" fillId="2" borderId="1" xfId="0" applyNumberFormat="1" applyFont="1" applyFill="1" applyBorder="1" applyAlignment="1">
      <alignment horizontal="center" vertical="top"/>
    </xf>
    <xf numFmtId="170" fontId="7" fillId="0" borderId="0" xfId="355" applyNumberFormat="1" applyFont="1" applyBorder="1"/>
    <xf numFmtId="0" fontId="12" fillId="45" borderId="1" xfId="8" applyFont="1" applyFill="1" applyBorder="1" applyAlignment="1">
      <alignment vertical="center" wrapText="1"/>
    </xf>
    <xf numFmtId="0" fontId="12" fillId="45" borderId="1" xfId="8" applyFont="1" applyFill="1" applyBorder="1" applyAlignment="1">
      <alignment horizontal="left" vertical="center" wrapText="1" indent="1"/>
    </xf>
    <xf numFmtId="0" fontId="110" fillId="45" borderId="34" xfId="360" quotePrefix="1" applyFont="1" applyFill="1" applyBorder="1" applyAlignment="1">
      <alignment horizontal="center" vertical="center" wrapText="1"/>
    </xf>
    <xf numFmtId="0" fontId="110" fillId="45" borderId="34" xfId="360" applyFont="1" applyFill="1" applyBorder="1" applyAlignment="1">
      <alignment horizontal="center" vertical="center" wrapText="1"/>
    </xf>
    <xf numFmtId="0" fontId="11" fillId="0" borderId="0" xfId="0" applyFont="1"/>
    <xf numFmtId="170" fontId="7" fillId="49" borderId="1" xfId="355" applyNumberFormat="1" applyFont="1" applyFill="1" applyBorder="1" applyAlignment="1">
      <alignment vertical="center"/>
    </xf>
    <xf numFmtId="0" fontId="17" fillId="0" borderId="1" xfId="0" applyFont="1" applyFill="1" applyBorder="1" applyAlignment="1">
      <alignment vertical="center"/>
    </xf>
    <xf numFmtId="10" fontId="2" fillId="0" borderId="0" xfId="354" applyNumberFormat="1" applyFont="1"/>
    <xf numFmtId="10" fontId="2" fillId="0" borderId="0" xfId="354" applyNumberFormat="1" applyFont="1" applyAlignment="1">
      <alignment vertical="center"/>
    </xf>
    <xf numFmtId="49" fontId="20" fillId="2" borderId="35" xfId="2" applyNumberFormat="1" applyFont="1" applyFill="1" applyBorder="1" applyAlignment="1">
      <alignment horizontal="center"/>
    </xf>
    <xf numFmtId="10" fontId="2" fillId="39" borderId="37" xfId="354" applyNumberFormat="1" applyFont="1" applyFill="1" applyBorder="1"/>
    <xf numFmtId="10" fontId="2" fillId="39" borderId="4" xfId="354" applyNumberFormat="1" applyFont="1" applyFill="1" applyBorder="1"/>
    <xf numFmtId="10" fontId="2" fillId="39" borderId="74" xfId="354" applyNumberFormat="1" applyFont="1" applyFill="1" applyBorder="1"/>
    <xf numFmtId="10" fontId="2" fillId="39" borderId="109" xfId="354" applyNumberFormat="1" applyFont="1" applyFill="1" applyBorder="1"/>
    <xf numFmtId="170" fontId="2" fillId="39" borderId="1" xfId="355" applyNumberFormat="1" applyFont="1" applyFill="1" applyBorder="1"/>
    <xf numFmtId="170" fontId="2" fillId="39" borderId="15" xfId="355" applyNumberFormat="1" applyFont="1" applyFill="1" applyBorder="1"/>
    <xf numFmtId="0" fontId="20" fillId="2" borderId="112" xfId="2" applyFont="1" applyFill="1" applyBorder="1" applyAlignment="1">
      <alignment horizontal="center" wrapText="1"/>
    </xf>
    <xf numFmtId="0" fontId="20" fillId="2" borderId="112" xfId="2" applyFont="1" applyFill="1" applyBorder="1" applyAlignment="1">
      <alignment horizontal="center" vertical="center" wrapText="1"/>
    </xf>
    <xf numFmtId="170" fontId="7" fillId="0" borderId="0" xfId="355" applyNumberFormat="1" applyFont="1" applyFill="1" applyBorder="1" applyAlignment="1">
      <alignment vertical="center" wrapText="1"/>
    </xf>
    <xf numFmtId="0" fontId="110" fillId="2" borderId="37" xfId="8" quotePrefix="1" applyFont="1" applyFill="1" applyBorder="1" applyAlignment="1">
      <alignment horizontal="center" vertical="center" wrapText="1"/>
    </xf>
    <xf numFmtId="0" fontId="79" fillId="2" borderId="36" xfId="157" quotePrefix="1" applyFont="1" applyFill="1" applyBorder="1" applyAlignment="1">
      <alignment horizontal="center" vertical="center"/>
    </xf>
    <xf numFmtId="0" fontId="79" fillId="0" borderId="12" xfId="157" applyFont="1" applyFill="1" applyBorder="1" applyAlignment="1">
      <alignment horizontal="left" vertical="center" indent="1"/>
    </xf>
    <xf numFmtId="16" fontId="79" fillId="0" borderId="69" xfId="157" quotePrefix="1" applyNumberFormat="1" applyFont="1" applyFill="1" applyBorder="1" applyAlignment="1">
      <alignment vertical="center"/>
    </xf>
    <xf numFmtId="0" fontId="79" fillId="0" borderId="69" xfId="157" applyFont="1" applyFill="1" applyBorder="1" applyAlignment="1">
      <alignment vertical="center"/>
    </xf>
    <xf numFmtId="0" fontId="81" fillId="0" borderId="38" xfId="157" applyFont="1" applyFill="1" applyBorder="1" applyAlignment="1">
      <alignment vertical="center"/>
    </xf>
    <xf numFmtId="0" fontId="79" fillId="0" borderId="12" xfId="157" applyFont="1" applyBorder="1" applyAlignment="1">
      <alignment horizontal="left" vertical="center" indent="1"/>
    </xf>
    <xf numFmtId="16" fontId="79" fillId="0" borderId="69" xfId="157" quotePrefix="1" applyNumberFormat="1" applyFont="1" applyBorder="1" applyAlignment="1">
      <alignment vertical="center"/>
    </xf>
    <xf numFmtId="0" fontId="79" fillId="0" borderId="69" xfId="157" applyFont="1" applyBorder="1" applyAlignment="1">
      <alignment vertical="center"/>
    </xf>
    <xf numFmtId="49" fontId="79" fillId="2" borderId="36" xfId="157" applyNumberFormat="1" applyFont="1" applyFill="1" applyBorder="1" applyAlignment="1">
      <alignment horizontal="center" vertical="center"/>
    </xf>
    <xf numFmtId="0" fontId="79" fillId="2" borderId="12" xfId="157" applyFont="1" applyFill="1" applyBorder="1" applyAlignment="1">
      <alignment horizontal="left" vertical="center" indent="1"/>
    </xf>
    <xf numFmtId="16" fontId="79" fillId="2" borderId="69" xfId="157" quotePrefix="1" applyNumberFormat="1" applyFont="1" applyFill="1" applyBorder="1" applyAlignment="1">
      <alignment vertical="center"/>
    </xf>
    <xf numFmtId="0" fontId="79" fillId="2" borderId="69" xfId="157" applyFont="1" applyFill="1" applyBorder="1" applyAlignment="1">
      <alignment vertical="center"/>
    </xf>
    <xf numFmtId="0" fontId="81" fillId="2" borderId="38" xfId="157" applyFont="1" applyFill="1" applyBorder="1" applyAlignment="1">
      <alignment vertical="center"/>
    </xf>
    <xf numFmtId="170" fontId="79" fillId="5" borderId="80" xfId="355" applyNumberFormat="1" applyFont="1" applyFill="1" applyBorder="1" applyAlignment="1">
      <alignment vertical="center"/>
    </xf>
    <xf numFmtId="170" fontId="79" fillId="39" borderId="80" xfId="355" applyNumberFormat="1" applyFont="1" applyFill="1" applyBorder="1" applyAlignment="1">
      <alignment horizontal="right" vertical="center"/>
    </xf>
    <xf numFmtId="170" fontId="79" fillId="39" borderId="89" xfId="355" applyNumberFormat="1" applyFont="1" applyFill="1" applyBorder="1" applyAlignment="1">
      <alignment horizontal="right" vertical="center"/>
    </xf>
    <xf numFmtId="0" fontId="90" fillId="39" borderId="96" xfId="5" applyFont="1" applyFill="1" applyBorder="1" applyAlignment="1">
      <alignment horizontal="center" vertical="center" wrapText="1"/>
    </xf>
    <xf numFmtId="170" fontId="12" fillId="39" borderId="76" xfId="355" applyNumberFormat="1" applyFont="1" applyFill="1" applyBorder="1" applyAlignment="1">
      <alignment horizontal="right" vertical="center"/>
    </xf>
    <xf numFmtId="170" fontId="12" fillId="39" borderId="77" xfId="355" applyNumberFormat="1" applyFont="1" applyFill="1" applyBorder="1" applyAlignment="1">
      <alignment horizontal="right" vertical="center"/>
    </xf>
    <xf numFmtId="170" fontId="12" fillId="39" borderId="81" xfId="355" applyNumberFormat="1" applyFont="1" applyFill="1" applyBorder="1" applyAlignment="1">
      <alignment horizontal="right" vertical="center"/>
    </xf>
    <xf numFmtId="170" fontId="12" fillId="5" borderId="81" xfId="355" applyNumberFormat="1" applyFont="1" applyFill="1" applyBorder="1" applyAlignment="1">
      <alignment horizontal="center"/>
    </xf>
    <xf numFmtId="170" fontId="12" fillId="5" borderId="99" xfId="355" applyNumberFormat="1" applyFont="1" applyFill="1" applyBorder="1" applyAlignment="1">
      <alignment horizontal="center"/>
    </xf>
    <xf numFmtId="170" fontId="12" fillId="5" borderId="78" xfId="355" applyNumberFormat="1" applyFont="1" applyFill="1" applyBorder="1" applyAlignment="1">
      <alignment horizontal="center"/>
    </xf>
    <xf numFmtId="170" fontId="12" fillId="5" borderId="99" xfId="355" applyNumberFormat="1" applyFont="1" applyFill="1" applyBorder="1" applyAlignment="1">
      <alignment vertical="center"/>
    </xf>
    <xf numFmtId="170" fontId="12" fillId="5" borderId="78" xfId="355" applyNumberFormat="1" applyFont="1" applyFill="1" applyBorder="1" applyAlignment="1">
      <alignment vertical="center"/>
    </xf>
    <xf numFmtId="170" fontId="12" fillId="5" borderId="79" xfId="355" applyNumberFormat="1" applyFont="1" applyFill="1" applyBorder="1" applyAlignment="1">
      <alignment horizontal="center" vertical="center"/>
    </xf>
    <xf numFmtId="170" fontId="12" fillId="5" borderId="80" xfId="355" applyNumberFormat="1" applyFont="1" applyFill="1" applyBorder="1" applyAlignment="1">
      <alignment horizontal="center" vertical="center"/>
    </xf>
    <xf numFmtId="170" fontId="12" fillId="39" borderId="80" xfId="355" applyNumberFormat="1" applyFont="1" applyFill="1" applyBorder="1" applyAlignment="1">
      <alignment horizontal="right" vertical="center"/>
    </xf>
    <xf numFmtId="170" fontId="12" fillId="5" borderId="81" xfId="355" applyNumberFormat="1" applyFont="1" applyFill="1" applyBorder="1" applyAlignment="1">
      <alignment vertical="center"/>
    </xf>
    <xf numFmtId="170" fontId="12" fillId="5" borderId="82" xfId="355" applyNumberFormat="1" applyFont="1" applyFill="1" applyBorder="1" applyAlignment="1">
      <alignment horizontal="center" vertical="center"/>
    </xf>
    <xf numFmtId="170" fontId="12" fillId="5" borderId="83" xfId="355" applyNumberFormat="1" applyFont="1" applyFill="1" applyBorder="1" applyAlignment="1">
      <alignment horizontal="center" vertical="center"/>
    </xf>
    <xf numFmtId="170" fontId="12" fillId="5" borderId="85" xfId="355" applyNumberFormat="1" applyFont="1" applyFill="1" applyBorder="1" applyAlignment="1">
      <alignment vertical="center"/>
    </xf>
    <xf numFmtId="170" fontId="12" fillId="5" borderId="88" xfId="355" applyNumberFormat="1" applyFont="1" applyFill="1" applyBorder="1" applyAlignment="1">
      <alignment horizontal="center" vertical="center"/>
    </xf>
    <xf numFmtId="170" fontId="12" fillId="5" borderId="89" xfId="355" applyNumberFormat="1" applyFont="1" applyFill="1" applyBorder="1" applyAlignment="1">
      <alignment horizontal="center" vertical="center"/>
    </xf>
    <xf numFmtId="170" fontId="12" fillId="5" borderId="100" xfId="355" applyNumberFormat="1" applyFont="1" applyFill="1" applyBorder="1" applyAlignment="1">
      <alignment vertical="center"/>
    </xf>
    <xf numFmtId="170" fontId="12" fillId="5" borderId="76" xfId="355" applyNumberFormat="1" applyFont="1" applyFill="1" applyBorder="1" applyAlignment="1">
      <alignment horizontal="right"/>
    </xf>
    <xf numFmtId="170" fontId="12" fillId="5" borderId="77" xfId="355" applyNumberFormat="1" applyFont="1" applyFill="1" applyBorder="1" applyAlignment="1">
      <alignment horizontal="right"/>
    </xf>
    <xf numFmtId="170" fontId="12" fillId="39" borderId="80" xfId="355" applyNumberFormat="1" applyFont="1" applyFill="1" applyBorder="1" applyAlignment="1">
      <alignment horizontal="right"/>
    </xf>
    <xf numFmtId="170" fontId="12" fillId="39" borderId="81" xfId="355" applyNumberFormat="1" applyFont="1" applyFill="1" applyBorder="1" applyAlignment="1">
      <alignment horizontal="right"/>
    </xf>
    <xf numFmtId="170" fontId="12" fillId="5" borderId="81" xfId="355" applyNumberFormat="1" applyFont="1" applyFill="1" applyBorder="1" applyAlignment="1">
      <alignment horizontal="right"/>
    </xf>
    <xf numFmtId="170" fontId="12" fillId="0" borderId="79" xfId="355" applyNumberFormat="1" applyFont="1" applyBorder="1" applyAlignment="1" applyProtection="1">
      <alignment horizontal="right"/>
      <protection locked="0"/>
    </xf>
    <xf numFmtId="170" fontId="12" fillId="0" borderId="80" xfId="355" applyNumberFormat="1" applyFont="1" applyBorder="1" applyAlignment="1" applyProtection="1">
      <alignment horizontal="right"/>
      <protection locked="0"/>
    </xf>
    <xf numFmtId="170" fontId="12" fillId="5" borderId="80" xfId="355" applyNumberFormat="1" applyFont="1" applyFill="1" applyBorder="1" applyAlignment="1">
      <alignment horizontal="right"/>
    </xf>
    <xf numFmtId="170" fontId="97" fillId="5" borderId="80" xfId="355" applyNumberFormat="1" applyFont="1" applyFill="1" applyBorder="1" applyAlignment="1">
      <alignment horizontal="right"/>
    </xf>
    <xf numFmtId="170" fontId="97" fillId="5" borderId="79" xfId="355" applyNumberFormat="1" applyFont="1" applyFill="1" applyBorder="1" applyAlignment="1">
      <alignment horizontal="right"/>
    </xf>
    <xf numFmtId="170" fontId="97" fillId="5" borderId="82" xfId="355" applyNumberFormat="1" applyFont="1" applyFill="1" applyBorder="1" applyAlignment="1">
      <alignment horizontal="right"/>
    </xf>
    <xf numFmtId="170" fontId="97" fillId="5" borderId="83" xfId="355" applyNumberFormat="1" applyFont="1" applyFill="1" applyBorder="1" applyAlignment="1">
      <alignment horizontal="right"/>
    </xf>
    <xf numFmtId="170" fontId="12" fillId="5" borderId="85" xfId="355" applyNumberFormat="1" applyFont="1" applyFill="1" applyBorder="1" applyAlignment="1">
      <alignment horizontal="right"/>
    </xf>
    <xf numFmtId="170" fontId="12" fillId="5" borderId="88" xfId="355" applyNumberFormat="1" applyFont="1" applyFill="1" applyBorder="1" applyAlignment="1">
      <alignment horizontal="right"/>
    </xf>
    <xf numFmtId="170" fontId="12" fillId="5" borderId="89" xfId="355" applyNumberFormat="1" applyFont="1" applyFill="1" applyBorder="1" applyAlignment="1">
      <alignment horizontal="right"/>
    </xf>
    <xf numFmtId="170" fontId="12" fillId="0" borderId="89" xfId="355" applyNumberFormat="1" applyFont="1" applyBorder="1" applyAlignment="1" applyProtection="1">
      <alignment horizontal="right"/>
      <protection locked="0"/>
    </xf>
    <xf numFmtId="170" fontId="12" fillId="5" borderId="100" xfId="355" applyNumberFormat="1" applyFont="1" applyFill="1" applyBorder="1" applyAlignment="1">
      <alignment horizontal="right"/>
    </xf>
    <xf numFmtId="170" fontId="79" fillId="5" borderId="76" xfId="355" applyNumberFormat="1" applyFont="1" applyFill="1" applyBorder="1" applyAlignment="1">
      <alignment horizontal="center" vertical="center"/>
    </xf>
    <xf numFmtId="170" fontId="79" fillId="5" borderId="77" xfId="355" applyNumberFormat="1" applyFont="1" applyFill="1" applyBorder="1" applyAlignment="1">
      <alignment horizontal="center" vertical="center"/>
    </xf>
    <xf numFmtId="170" fontId="79" fillId="39" borderId="81" xfId="355" applyNumberFormat="1" applyFont="1" applyFill="1" applyBorder="1" applyAlignment="1">
      <alignment horizontal="right" vertical="center"/>
    </xf>
    <xf numFmtId="170" fontId="79" fillId="39" borderId="79" xfId="355" applyNumberFormat="1" applyFont="1" applyFill="1" applyBorder="1" applyAlignment="1">
      <alignment horizontal="right" vertical="center"/>
    </xf>
    <xf numFmtId="170" fontId="79" fillId="5" borderId="81" xfId="355" applyNumberFormat="1" applyFont="1" applyFill="1" applyBorder="1" applyAlignment="1">
      <alignment vertical="center"/>
    </xf>
    <xf numFmtId="170" fontId="79" fillId="5" borderId="80" xfId="355" applyNumberFormat="1" applyFont="1" applyFill="1" applyBorder="1" applyAlignment="1">
      <alignment horizontal="center" vertical="center"/>
    </xf>
    <xf numFmtId="170" fontId="81" fillId="5" borderId="79" xfId="355" applyNumberFormat="1" applyFont="1" applyFill="1" applyBorder="1" applyAlignment="1">
      <alignment horizontal="center" vertical="center"/>
    </xf>
    <xf numFmtId="170" fontId="82" fillId="5" borderId="80" xfId="355" applyNumberFormat="1" applyFont="1" applyFill="1" applyBorder="1" applyAlignment="1">
      <alignment horizontal="center"/>
    </xf>
    <xf numFmtId="170" fontId="81" fillId="5" borderId="80" xfId="355" applyNumberFormat="1" applyFont="1" applyFill="1" applyBorder="1" applyAlignment="1">
      <alignment horizontal="center" vertical="center"/>
    </xf>
    <xf numFmtId="170" fontId="75" fillId="5" borderId="81" xfId="355" applyNumberFormat="1" applyFont="1" applyFill="1" applyBorder="1"/>
    <xf numFmtId="170" fontId="81" fillId="5" borderId="82" xfId="355" applyNumberFormat="1" applyFont="1" applyFill="1" applyBorder="1" applyAlignment="1">
      <alignment horizontal="center" vertical="center"/>
    </xf>
    <xf numFmtId="170" fontId="82" fillId="5" borderId="83" xfId="355" applyNumberFormat="1" applyFont="1" applyFill="1" applyBorder="1" applyAlignment="1">
      <alignment horizontal="center"/>
    </xf>
    <xf numFmtId="170" fontId="81" fillId="5" borderId="83" xfId="355" applyNumberFormat="1" applyFont="1" applyFill="1" applyBorder="1" applyAlignment="1">
      <alignment horizontal="center" vertical="center"/>
    </xf>
    <xf numFmtId="170" fontId="75" fillId="5" borderId="85" xfId="355" applyNumberFormat="1" applyFont="1" applyFill="1" applyBorder="1"/>
    <xf numFmtId="170" fontId="79" fillId="5" borderId="88" xfId="355" applyNumberFormat="1" applyFont="1" applyFill="1" applyBorder="1" applyAlignment="1">
      <alignment horizontal="center" vertical="center"/>
    </xf>
    <xf numFmtId="170" fontId="75" fillId="5" borderId="89" xfId="355" applyNumberFormat="1" applyFont="1" applyFill="1" applyBorder="1" applyAlignment="1">
      <alignment horizontal="center"/>
    </xf>
    <xf numFmtId="170" fontId="79" fillId="5" borderId="89" xfId="355" applyNumberFormat="1" applyFont="1" applyFill="1" applyBorder="1" applyAlignment="1">
      <alignment horizontal="center" vertical="center"/>
    </xf>
    <xf numFmtId="170" fontId="79" fillId="5" borderId="100" xfId="355" applyNumberFormat="1" applyFont="1" applyFill="1" applyBorder="1" applyAlignment="1">
      <alignment vertical="center"/>
    </xf>
    <xf numFmtId="170" fontId="12" fillId="40" borderId="80" xfId="355" applyNumberFormat="1" applyFont="1" applyFill="1" applyBorder="1" applyAlignment="1">
      <alignment horizontal="right"/>
    </xf>
    <xf numFmtId="170" fontId="12" fillId="40" borderId="79" xfId="355" applyNumberFormat="1" applyFont="1" applyFill="1" applyBorder="1" applyAlignment="1">
      <alignment horizontal="right"/>
    </xf>
    <xf numFmtId="170" fontId="12" fillId="42" borderId="80" xfId="355" applyNumberFormat="1" applyFont="1" applyFill="1" applyBorder="1" applyAlignment="1">
      <alignment horizontal="right"/>
    </xf>
    <xf numFmtId="170" fontId="12" fillId="41" borderId="79" xfId="355" applyNumberFormat="1" applyFont="1" applyFill="1" applyBorder="1" applyAlignment="1">
      <alignment horizontal="right"/>
    </xf>
    <xf numFmtId="170" fontId="12" fillId="41" borderId="80" xfId="355" applyNumberFormat="1" applyFont="1" applyFill="1" applyBorder="1" applyAlignment="1">
      <alignment horizontal="right"/>
    </xf>
    <xf numFmtId="170" fontId="12" fillId="40" borderId="77" xfId="355" applyNumberFormat="1" applyFont="1" applyFill="1" applyBorder="1" applyAlignment="1">
      <alignment horizontal="right"/>
    </xf>
    <xf numFmtId="170" fontId="12" fillId="41" borderId="81" xfId="355" applyNumberFormat="1" applyFont="1" applyFill="1" applyBorder="1" applyAlignment="1">
      <alignment horizontal="right"/>
    </xf>
    <xf numFmtId="170" fontId="12" fillId="42" borderId="81" xfId="355" applyNumberFormat="1" applyFont="1" applyFill="1" applyBorder="1" applyAlignment="1">
      <alignment horizontal="right"/>
    </xf>
    <xf numFmtId="170" fontId="12" fillId="45" borderId="80" xfId="355" applyNumberFormat="1" applyFont="1" applyFill="1" applyBorder="1" applyAlignment="1">
      <alignment horizontal="right"/>
    </xf>
    <xf numFmtId="170" fontId="97" fillId="42" borderId="80" xfId="355" applyNumberFormat="1" applyFont="1" applyFill="1" applyBorder="1" applyAlignment="1">
      <alignment horizontal="right"/>
    </xf>
    <xf numFmtId="170" fontId="97" fillId="0" borderId="80" xfId="355" applyNumberFormat="1" applyFont="1" applyBorder="1" applyAlignment="1" applyProtection="1">
      <alignment horizontal="right"/>
      <protection locked="0"/>
    </xf>
    <xf numFmtId="170" fontId="97" fillId="42" borderId="83" xfId="355" applyNumberFormat="1" applyFont="1" applyFill="1" applyBorder="1" applyAlignment="1">
      <alignment horizontal="right"/>
    </xf>
    <xf numFmtId="170" fontId="97" fillId="0" borderId="83" xfId="355" applyNumberFormat="1" applyFont="1" applyBorder="1" applyAlignment="1" applyProtection="1">
      <alignment horizontal="right"/>
      <protection locked="0"/>
    </xf>
    <xf numFmtId="170" fontId="12" fillId="40" borderId="89" xfId="355" applyNumberFormat="1" applyFont="1" applyFill="1" applyBorder="1" applyAlignment="1">
      <alignment horizontal="right"/>
    </xf>
    <xf numFmtId="170" fontId="79" fillId="40" borderId="80" xfId="355" applyNumberFormat="1" applyFont="1" applyFill="1" applyBorder="1" applyAlignment="1">
      <alignment horizontal="center"/>
    </xf>
    <xf numFmtId="170" fontId="79" fillId="40" borderId="80" xfId="355" applyNumberFormat="1" applyFont="1" applyFill="1" applyBorder="1" applyAlignment="1">
      <alignment horizontal="center" vertical="center"/>
    </xf>
    <xf numFmtId="170" fontId="75" fillId="0" borderId="0" xfId="355" applyNumberFormat="1" applyFont="1"/>
    <xf numFmtId="170" fontId="75" fillId="39" borderId="76" xfId="355" quotePrefix="1" applyNumberFormat="1" applyFont="1" applyFill="1" applyBorder="1" applyAlignment="1">
      <alignment horizontal="center" vertical="center"/>
    </xf>
    <xf numFmtId="170" fontId="75" fillId="39" borderId="77" xfId="355" quotePrefix="1" applyNumberFormat="1" applyFont="1" applyFill="1" applyBorder="1" applyAlignment="1">
      <alignment horizontal="center" vertical="center"/>
    </xf>
    <xf numFmtId="170" fontId="75" fillId="39" borderId="80" xfId="355" applyNumberFormat="1" applyFont="1" applyFill="1" applyBorder="1"/>
    <xf numFmtId="170" fontId="75" fillId="39" borderId="77" xfId="355" applyNumberFormat="1" applyFont="1" applyFill="1" applyBorder="1"/>
    <xf numFmtId="170" fontId="75" fillId="39" borderId="89" xfId="355" applyNumberFormat="1" applyFont="1" applyFill="1" applyBorder="1"/>
    <xf numFmtId="170" fontId="111" fillId="45" borderId="1" xfId="355" applyNumberFormat="1" applyFont="1" applyFill="1" applyBorder="1" applyAlignment="1">
      <alignment vertical="center" wrapText="1"/>
    </xf>
    <xf numFmtId="170" fontId="114" fillId="45" borderId="1" xfId="355" applyNumberFormat="1" applyFont="1" applyFill="1" applyBorder="1" applyAlignment="1">
      <alignment vertical="center" wrapText="1"/>
    </xf>
    <xf numFmtId="170" fontId="113" fillId="45" borderId="1" xfId="355" applyNumberFormat="1" applyFont="1" applyFill="1" applyBorder="1" applyAlignment="1">
      <alignment vertical="center" wrapText="1"/>
    </xf>
    <xf numFmtId="170" fontId="121" fillId="39" borderId="1" xfId="355" applyNumberFormat="1" applyFont="1" applyFill="1" applyBorder="1" applyAlignment="1">
      <alignment vertical="center" wrapText="1"/>
    </xf>
    <xf numFmtId="170" fontId="111" fillId="45" borderId="4" xfId="355" applyNumberFormat="1" applyFont="1" applyFill="1" applyBorder="1" applyAlignment="1">
      <alignment vertical="center" wrapText="1"/>
    </xf>
    <xf numFmtId="170" fontId="111" fillId="44" borderId="1" xfId="355" applyNumberFormat="1" applyFont="1" applyFill="1" applyBorder="1" applyAlignment="1">
      <alignment vertical="center" wrapText="1"/>
    </xf>
    <xf numFmtId="170" fontId="121" fillId="39" borderId="4" xfId="355" applyNumberFormat="1" applyFont="1" applyFill="1" applyBorder="1" applyAlignment="1">
      <alignment vertical="center" wrapText="1"/>
    </xf>
    <xf numFmtId="170" fontId="7" fillId="32" borderId="1" xfId="355" applyNumberFormat="1" applyFont="1" applyFill="1" applyBorder="1" applyAlignment="1">
      <alignment vertical="center"/>
    </xf>
    <xf numFmtId="0" fontId="128" fillId="0" borderId="0" xfId="0" applyFont="1" applyFill="1" applyAlignment="1">
      <alignment vertical="center"/>
    </xf>
    <xf numFmtId="0" fontId="74" fillId="2" borderId="1" xfId="0" applyFont="1" applyFill="1" applyBorder="1" applyAlignment="1">
      <alignment horizontal="center" vertical="center" wrapText="1"/>
    </xf>
    <xf numFmtId="0" fontId="129" fillId="0" borderId="0" xfId="359" applyFont="1"/>
    <xf numFmtId="0" fontId="78" fillId="3" borderId="0" xfId="359" applyFont="1" applyFill="1"/>
    <xf numFmtId="0" fontId="13" fillId="0" borderId="0" xfId="359" applyFont="1"/>
    <xf numFmtId="0" fontId="13" fillId="2" borderId="69" xfId="359" applyFont="1" applyFill="1" applyBorder="1"/>
    <xf numFmtId="0" fontId="13" fillId="2" borderId="69" xfId="359" applyFont="1" applyFill="1" applyBorder="1" applyAlignment="1">
      <alignment vertical="center"/>
    </xf>
    <xf numFmtId="0" fontId="110" fillId="0" borderId="0" xfId="359" applyFont="1"/>
    <xf numFmtId="0" fontId="75" fillId="0" borderId="0" xfId="359" applyFont="1"/>
    <xf numFmtId="0" fontId="77" fillId="3" borderId="0" xfId="359" applyFont="1" applyFill="1" applyBorder="1" applyAlignment="1">
      <alignment horizontal="left" vertical="center" indent="5"/>
    </xf>
    <xf numFmtId="0" fontId="74" fillId="0" borderId="1" xfId="0" applyFont="1" applyBorder="1" applyAlignment="1">
      <alignment vertical="center" wrapText="1"/>
    </xf>
    <xf numFmtId="0" fontId="0" fillId="0" borderId="1" xfId="0" applyBorder="1" applyAlignment="1">
      <alignment vertical="center" wrapText="1"/>
    </xf>
    <xf numFmtId="0" fontId="131" fillId="0" borderId="0" xfId="0" applyFont="1" applyAlignment="1">
      <alignment horizontal="center" vertical="center"/>
    </xf>
    <xf numFmtId="0" fontId="12" fillId="51" borderId="0" xfId="0" applyFont="1" applyFill="1" applyAlignment="1">
      <alignment vertical="center"/>
    </xf>
    <xf numFmtId="0" fontId="12" fillId="51" borderId="0" xfId="0" applyFont="1" applyFill="1" applyAlignment="1">
      <alignment horizontal="left" vertical="center" wrapText="1"/>
    </xf>
    <xf numFmtId="49" fontId="5" fillId="2" borderId="0" xfId="2" applyNumberFormat="1" applyFont="1" applyFill="1" applyAlignment="1">
      <alignment horizontal="left"/>
    </xf>
    <xf numFmtId="0" fontId="110" fillId="2" borderId="1" xfId="359" quotePrefix="1" applyFont="1" applyFill="1" applyBorder="1" applyAlignment="1">
      <alignment horizontal="center" vertical="center"/>
    </xf>
    <xf numFmtId="1" fontId="12" fillId="0" borderId="1" xfId="359" applyNumberFormat="1" applyFont="1" applyBorder="1" applyAlignment="1" applyProtection="1">
      <alignment horizontal="right"/>
      <protection locked="0"/>
    </xf>
    <xf numFmtId="1" fontId="12" fillId="31" borderId="1" xfId="359" applyNumberFormat="1" applyFont="1" applyFill="1" applyBorder="1" applyAlignment="1" applyProtection="1">
      <alignment horizontal="right"/>
      <protection locked="0"/>
    </xf>
    <xf numFmtId="170" fontId="12" fillId="39" borderId="1" xfId="355" applyNumberFormat="1" applyFont="1" applyFill="1" applyBorder="1" applyAlignment="1">
      <alignment horizontal="right"/>
    </xf>
    <xf numFmtId="170" fontId="12" fillId="31" borderId="1" xfId="355" applyNumberFormat="1" applyFont="1" applyFill="1" applyBorder="1" applyAlignment="1" applyProtection="1">
      <alignment horizontal="right"/>
      <protection locked="0"/>
    </xf>
    <xf numFmtId="3" fontId="12" fillId="51" borderId="0" xfId="0" applyNumberFormat="1" applyFont="1" applyFill="1" applyBorder="1" applyAlignment="1" applyProtection="1">
      <alignment vertical="center"/>
      <protection locked="0"/>
    </xf>
    <xf numFmtId="170" fontId="11" fillId="51" borderId="0" xfId="355" applyNumberFormat="1" applyFont="1" applyFill="1" applyAlignment="1">
      <alignment vertical="center"/>
    </xf>
    <xf numFmtId="170" fontId="12" fillId="51" borderId="0" xfId="355" applyNumberFormat="1" applyFont="1" applyFill="1" applyAlignment="1">
      <alignment vertical="center"/>
    </xf>
    <xf numFmtId="170" fontId="11" fillId="52" borderId="71" xfId="355" applyNumberFormat="1" applyFont="1" applyFill="1" applyBorder="1" applyAlignment="1">
      <alignment horizontal="right" vertical="center" wrapText="1"/>
    </xf>
    <xf numFmtId="170" fontId="69" fillId="51" borderId="0" xfId="355" applyNumberFormat="1" applyFont="1" applyFill="1" applyAlignment="1">
      <alignment vertical="center"/>
    </xf>
    <xf numFmtId="170" fontId="68" fillId="52" borderId="0" xfId="355" applyNumberFormat="1" applyFont="1" applyFill="1" applyAlignment="1">
      <alignment horizontal="right" vertical="center" wrapText="1"/>
    </xf>
    <xf numFmtId="0" fontId="11" fillId="38" borderId="72" xfId="0" applyFont="1" applyFill="1" applyBorder="1" applyAlignment="1">
      <alignment horizontal="left" vertical="center"/>
    </xf>
    <xf numFmtId="0" fontId="13" fillId="3" borderId="0" xfId="0" applyFont="1" applyFill="1" applyAlignment="1">
      <alignment vertical="center"/>
    </xf>
    <xf numFmtId="0" fontId="75" fillId="3" borderId="0" xfId="0" applyFont="1" applyFill="1"/>
    <xf numFmtId="0" fontId="124" fillId="51" borderId="0" xfId="0" quotePrefix="1" applyFont="1" applyFill="1" applyAlignment="1">
      <alignment horizontal="center" vertical="center" wrapText="1"/>
    </xf>
    <xf numFmtId="0" fontId="12" fillId="39" borderId="1" xfId="361" quotePrefix="1" applyNumberFormat="1" applyFont="1" applyFill="1" applyBorder="1" applyAlignment="1">
      <alignment horizontal="center" wrapText="1"/>
    </xf>
    <xf numFmtId="0" fontId="80" fillId="2" borderId="1" xfId="157" applyFont="1" applyFill="1" applyBorder="1" applyAlignment="1">
      <alignment horizontal="center" vertical="center" wrapText="1"/>
    </xf>
    <xf numFmtId="3" fontId="69" fillId="39" borderId="1" xfId="361" quotePrefix="1" applyNumberFormat="1" applyFont="1" applyFill="1" applyBorder="1" applyAlignment="1">
      <alignment horizontal="center" wrapText="1"/>
    </xf>
    <xf numFmtId="3" fontId="69" fillId="51" borderId="0" xfId="0" applyNumberFormat="1" applyFont="1" applyFill="1" applyAlignment="1">
      <alignment horizontal="justify" vertical="top" wrapText="1"/>
    </xf>
    <xf numFmtId="0" fontId="69" fillId="39" borderId="1" xfId="361" quotePrefix="1" applyNumberFormat="1" applyFont="1" applyFill="1" applyBorder="1" applyAlignment="1">
      <alignment horizontal="center" wrapText="1"/>
    </xf>
    <xf numFmtId="0" fontId="75" fillId="0" borderId="0" xfId="0" applyFont="1" applyAlignment="1" applyProtection="1">
      <alignment vertical="center"/>
      <protection hidden="1"/>
    </xf>
    <xf numFmtId="0" fontId="11" fillId="0" borderId="0" xfId="0" applyFont="1" applyAlignment="1" applyProtection="1">
      <alignment vertical="center"/>
      <protection hidden="1"/>
    </xf>
    <xf numFmtId="0" fontId="13" fillId="0" borderId="68" xfId="0" applyFont="1" applyBorder="1" applyAlignment="1" applyProtection="1">
      <alignment vertical="center"/>
      <protection hidden="1"/>
    </xf>
    <xf numFmtId="0" fontId="75" fillId="0" borderId="69" xfId="0" applyFont="1" applyBorder="1" applyAlignment="1" applyProtection="1">
      <alignment vertical="center"/>
      <protection hidden="1"/>
    </xf>
    <xf numFmtId="0" fontId="75" fillId="0" borderId="70" xfId="0" applyFont="1" applyBorder="1" applyAlignment="1" applyProtection="1">
      <alignment vertical="center"/>
      <protection hidden="1"/>
    </xf>
    <xf numFmtId="0" fontId="75" fillId="0" borderId="13" xfId="0" applyFont="1" applyBorder="1" applyAlignment="1" applyProtection="1">
      <alignment vertical="center"/>
      <protection hidden="1"/>
    </xf>
    <xf numFmtId="0" fontId="75" fillId="0" borderId="0" xfId="0" applyFont="1" applyBorder="1" applyAlignment="1" applyProtection="1">
      <alignment vertical="center"/>
      <protection hidden="1"/>
    </xf>
    <xf numFmtId="0" fontId="75" fillId="0" borderId="14" xfId="0" applyFont="1" applyBorder="1" applyAlignment="1" applyProtection="1">
      <alignment vertical="center"/>
      <protection hidden="1"/>
    </xf>
    <xf numFmtId="0" fontId="13" fillId="0" borderId="13" xfId="0" applyFont="1" applyBorder="1" applyAlignment="1" applyProtection="1">
      <alignment vertical="center"/>
      <protection hidden="1"/>
    </xf>
    <xf numFmtId="0" fontId="75" fillId="0" borderId="13" xfId="0" applyFont="1" applyFill="1" applyBorder="1" applyAlignment="1" applyProtection="1">
      <alignment vertical="center"/>
      <protection hidden="1"/>
    </xf>
    <xf numFmtId="0" fontId="75" fillId="0" borderId="0" xfId="0" applyFont="1" applyFill="1" applyAlignment="1" applyProtection="1">
      <alignment vertical="center"/>
      <protection hidden="1"/>
    </xf>
    <xf numFmtId="0" fontId="13" fillId="0" borderId="13" xfId="0" applyFont="1" applyBorder="1" applyAlignment="1" applyProtection="1">
      <alignment horizontal="center" vertical="center"/>
      <protection hidden="1"/>
    </xf>
    <xf numFmtId="0" fontId="13" fillId="0" borderId="0" xfId="0" applyFont="1" applyBorder="1" applyAlignment="1" applyProtection="1">
      <alignment vertical="center" wrapText="1"/>
      <protection hidden="1"/>
    </xf>
    <xf numFmtId="0" fontId="133" fillId="0" borderId="13" xfId="0" applyFont="1" applyBorder="1" applyAlignment="1" applyProtection="1">
      <alignment vertical="center"/>
      <protection hidden="1"/>
    </xf>
    <xf numFmtId="0" fontId="75" fillId="0" borderId="40" xfId="0" applyFont="1" applyBorder="1" applyAlignment="1" applyProtection="1">
      <alignment vertical="center"/>
      <protection hidden="1"/>
    </xf>
    <xf numFmtId="0" fontId="75" fillId="0" borderId="75" xfId="0" applyFont="1" applyBorder="1" applyAlignment="1" applyProtection="1">
      <alignment vertical="center"/>
      <protection hidden="1"/>
    </xf>
    <xf numFmtId="0" fontId="75" fillId="0" borderId="10" xfId="0" applyFont="1" applyBorder="1" applyAlignment="1" applyProtection="1">
      <alignment vertical="center"/>
      <protection hidden="1"/>
    </xf>
    <xf numFmtId="0" fontId="12" fillId="37" borderId="1" xfId="0" applyFont="1" applyFill="1" applyBorder="1" applyAlignment="1" applyProtection="1">
      <alignment vertical="center" wrapText="1"/>
    </xf>
    <xf numFmtId="170" fontId="12" fillId="0" borderId="51" xfId="355" applyNumberFormat="1" applyFont="1" applyBorder="1" applyProtection="1">
      <protection locked="0"/>
    </xf>
    <xf numFmtId="170" fontId="12" fillId="0" borderId="51" xfId="355" applyNumberFormat="1" applyFont="1" applyFill="1" applyBorder="1" applyProtection="1">
      <protection locked="0"/>
    </xf>
    <xf numFmtId="170" fontId="12" fillId="0" borderId="52" xfId="355" applyNumberFormat="1" applyFont="1" applyFill="1" applyBorder="1" applyProtection="1">
      <protection locked="0"/>
    </xf>
    <xf numFmtId="170" fontId="12" fillId="0" borderId="52" xfId="355" applyNumberFormat="1" applyFont="1" applyFill="1" applyBorder="1" applyAlignment="1" applyProtection="1">
      <alignment wrapText="1"/>
      <protection locked="0"/>
    </xf>
    <xf numFmtId="170" fontId="12" fillId="0" borderId="53" xfId="355" applyNumberFormat="1" applyFont="1" applyFill="1" applyBorder="1" applyAlignment="1" applyProtection="1">
      <alignment wrapText="1"/>
      <protection locked="0"/>
    </xf>
    <xf numFmtId="170" fontId="12" fillId="0" borderId="50" xfId="355" applyNumberFormat="1" applyFont="1" applyBorder="1" applyAlignment="1" applyProtection="1">
      <alignment vertical="center"/>
      <protection locked="0"/>
    </xf>
    <xf numFmtId="170" fontId="12" fillId="0" borderId="51" xfId="355" applyNumberFormat="1" applyFont="1" applyBorder="1" applyAlignment="1" applyProtection="1">
      <alignment vertical="center"/>
      <protection locked="0"/>
    </xf>
    <xf numFmtId="170" fontId="12" fillId="0" borderId="53" xfId="355" applyNumberFormat="1" applyFont="1" applyBorder="1" applyAlignment="1" applyProtection="1">
      <alignment vertical="center"/>
      <protection locked="0"/>
    </xf>
    <xf numFmtId="170" fontId="12" fillId="0" borderId="1" xfId="355" applyNumberFormat="1" applyFont="1" applyFill="1" applyBorder="1" applyAlignment="1" applyProtection="1">
      <alignment vertical="center"/>
      <protection locked="0"/>
    </xf>
    <xf numFmtId="170" fontId="12" fillId="0" borderId="1" xfId="355" applyNumberFormat="1" applyFont="1" applyBorder="1" applyAlignment="1" applyProtection="1">
      <alignment vertical="center"/>
      <protection locked="0"/>
    </xf>
    <xf numFmtId="170" fontId="7" fillId="39" borderId="1" xfId="355" applyNumberFormat="1" applyFont="1" applyFill="1" applyBorder="1" applyProtection="1">
      <protection hidden="1"/>
    </xf>
    <xf numFmtId="170" fontId="7" fillId="49" borderId="1" xfId="355" applyNumberFormat="1" applyFont="1" applyFill="1" applyBorder="1" applyProtection="1">
      <protection hidden="1"/>
    </xf>
    <xf numFmtId="170" fontId="7" fillId="0" borderId="1" xfId="355" applyNumberFormat="1" applyFont="1" applyFill="1" applyBorder="1" applyAlignment="1" applyProtection="1">
      <alignment vertical="center"/>
      <protection locked="0"/>
    </xf>
    <xf numFmtId="170" fontId="7" fillId="0" borderId="8" xfId="355" applyNumberFormat="1" applyFont="1" applyBorder="1" applyAlignment="1" applyProtection="1">
      <alignment vertical="center"/>
      <protection locked="0"/>
    </xf>
    <xf numFmtId="170" fontId="7" fillId="0" borderId="1" xfId="355" applyNumberFormat="1" applyFont="1" applyBorder="1" applyAlignment="1" applyProtection="1">
      <alignment vertical="center"/>
      <protection locked="0"/>
    </xf>
    <xf numFmtId="170" fontId="125" fillId="32" borderId="8" xfId="355" applyNumberFormat="1" applyFont="1" applyFill="1" applyBorder="1" applyAlignment="1" applyProtection="1">
      <alignment vertical="center"/>
      <protection hidden="1"/>
    </xf>
    <xf numFmtId="170" fontId="7" fillId="0" borderId="1" xfId="355" applyNumberFormat="1" applyFont="1" applyFill="1" applyBorder="1" applyProtection="1">
      <protection locked="0"/>
    </xf>
    <xf numFmtId="170" fontId="8" fillId="0" borderId="1" xfId="355" applyNumberFormat="1" applyFont="1" applyFill="1" applyBorder="1" applyAlignment="1" applyProtection="1">
      <alignment vertical="center"/>
      <protection locked="0"/>
    </xf>
    <xf numFmtId="170" fontId="12" fillId="0" borderId="1" xfId="355" applyNumberFormat="1" applyFont="1" applyFill="1" applyBorder="1" applyProtection="1">
      <protection locked="0"/>
    </xf>
    <xf numFmtId="170" fontId="12" fillId="0" borderId="1" xfId="355" applyNumberFormat="1" applyFont="1" applyBorder="1" applyProtection="1">
      <protection locked="0"/>
    </xf>
    <xf numFmtId="170" fontId="7" fillId="0" borderId="1" xfId="355" applyNumberFormat="1" applyFont="1" applyBorder="1" applyProtection="1">
      <protection locked="0"/>
    </xf>
    <xf numFmtId="170" fontId="125" fillId="39" borderId="1" xfId="355" applyNumberFormat="1" applyFont="1" applyFill="1" applyBorder="1" applyProtection="1">
      <protection hidden="1"/>
    </xf>
    <xf numFmtId="170" fontId="125" fillId="0" borderId="1" xfId="355" applyNumberFormat="1" applyFont="1" applyFill="1" applyBorder="1" applyProtection="1">
      <protection locked="0"/>
    </xf>
    <xf numFmtId="170" fontId="125" fillId="0" borderId="1" xfId="355" applyNumberFormat="1" applyFont="1" applyBorder="1" applyProtection="1">
      <protection locked="0"/>
    </xf>
    <xf numFmtId="0" fontId="7" fillId="0" borderId="1" xfId="0" applyFont="1" applyBorder="1" applyProtection="1">
      <protection locked="0"/>
    </xf>
    <xf numFmtId="170" fontId="2" fillId="0" borderId="1" xfId="355" applyNumberFormat="1" applyFont="1" applyBorder="1" applyAlignment="1" applyProtection="1">
      <alignment vertical="center" wrapText="1"/>
      <protection locked="0"/>
    </xf>
    <xf numFmtId="170" fontId="2" fillId="0" borderId="1" xfId="355" applyNumberFormat="1" applyFont="1" applyBorder="1" applyAlignment="1" applyProtection="1">
      <alignment vertical="center"/>
      <protection locked="0"/>
    </xf>
    <xf numFmtId="0" fontId="2" fillId="0" borderId="1" xfId="2" applyFont="1" applyFill="1" applyBorder="1" applyProtection="1">
      <protection locked="0"/>
    </xf>
    <xf numFmtId="0" fontId="1" fillId="0" borderId="1" xfId="2" applyFont="1" applyFill="1" applyBorder="1" applyProtection="1">
      <protection locked="0"/>
    </xf>
    <xf numFmtId="10" fontId="2" fillId="49" borderId="1" xfId="354" applyNumberFormat="1" applyFont="1" applyFill="1" applyBorder="1" applyAlignment="1" applyProtection="1">
      <alignment vertical="center"/>
    </xf>
    <xf numFmtId="170" fontId="2" fillId="39" borderId="1" xfId="355" applyNumberFormat="1" applyFont="1" applyFill="1" applyBorder="1" applyAlignment="1" applyProtection="1">
      <alignment vertical="center" wrapText="1"/>
    </xf>
    <xf numFmtId="170" fontId="12" fillId="32" borderId="1" xfId="355" applyNumberFormat="1" applyFont="1" applyFill="1" applyBorder="1" applyAlignment="1" applyProtection="1">
      <alignment vertical="center"/>
    </xf>
    <xf numFmtId="170" fontId="7" fillId="39" borderId="1" xfId="355" applyNumberFormat="1" applyFont="1" applyFill="1" applyBorder="1" applyProtection="1"/>
    <xf numFmtId="170" fontId="7" fillId="49" borderId="1" xfId="355" applyNumberFormat="1" applyFont="1" applyFill="1" applyBorder="1" applyAlignment="1" applyProtection="1">
      <alignment wrapText="1"/>
    </xf>
    <xf numFmtId="170" fontId="7" fillId="49" borderId="1" xfId="355" applyNumberFormat="1" applyFont="1" applyFill="1" applyBorder="1" applyProtection="1"/>
    <xf numFmtId="0" fontId="7" fillId="4" borderId="1" xfId="0" applyFont="1" applyFill="1" applyBorder="1" applyAlignment="1" applyProtection="1">
      <alignment horizontal="center"/>
    </xf>
    <xf numFmtId="170" fontId="7" fillId="32" borderId="1" xfId="355" applyNumberFormat="1" applyFont="1" applyFill="1" applyBorder="1" applyProtection="1"/>
    <xf numFmtId="170" fontId="7" fillId="49" borderId="1" xfId="355" applyNumberFormat="1" applyFont="1" applyFill="1" applyBorder="1" applyAlignment="1" applyProtection="1">
      <alignment horizontal="right"/>
    </xf>
    <xf numFmtId="0" fontId="7" fillId="4" borderId="1" xfId="0" applyFont="1" applyFill="1" applyBorder="1" applyProtection="1"/>
    <xf numFmtId="170" fontId="12" fillId="49" borderId="1" xfId="355" applyNumberFormat="1" applyFont="1" applyFill="1" applyBorder="1" applyProtection="1"/>
    <xf numFmtId="170" fontId="12" fillId="39" borderId="1" xfId="355" applyNumberFormat="1" applyFont="1" applyFill="1" applyBorder="1" applyAlignment="1" applyProtection="1">
      <alignment vertical="center"/>
    </xf>
    <xf numFmtId="10" fontId="12" fillId="39" borderId="1" xfId="354" applyNumberFormat="1" applyFont="1" applyFill="1" applyBorder="1" applyAlignment="1" applyProtection="1">
      <alignment vertical="center"/>
    </xf>
    <xf numFmtId="10" fontId="12" fillId="49" borderId="1" xfId="354" applyNumberFormat="1" applyFont="1" applyFill="1" applyBorder="1" applyAlignment="1" applyProtection="1">
      <alignment vertical="center"/>
    </xf>
    <xf numFmtId="3" fontId="12" fillId="49" borderId="1" xfId="355" applyNumberFormat="1" applyFont="1" applyFill="1" applyBorder="1" applyAlignment="1" applyProtection="1">
      <alignment vertical="center"/>
    </xf>
    <xf numFmtId="0" fontId="1" fillId="0" borderId="36" xfId="2" applyFont="1" applyBorder="1" applyProtection="1">
      <protection locked="0"/>
    </xf>
    <xf numFmtId="0" fontId="2" fillId="0" borderId="2" xfId="2" applyFont="1" applyBorder="1" applyProtection="1">
      <protection locked="0"/>
    </xf>
    <xf numFmtId="0" fontId="2" fillId="0" borderId="110" xfId="2" applyFont="1" applyBorder="1" applyProtection="1">
      <protection locked="0"/>
    </xf>
    <xf numFmtId="0" fontId="2" fillId="0" borderId="107" xfId="2" applyFont="1" applyBorder="1" applyProtection="1">
      <protection locked="0"/>
    </xf>
    <xf numFmtId="0" fontId="1" fillId="0" borderId="5" xfId="2" applyFont="1" applyBorder="1" applyProtection="1">
      <protection locked="0"/>
    </xf>
    <xf numFmtId="0" fontId="2" fillId="0" borderId="1" xfId="2" applyFont="1" applyBorder="1" applyProtection="1">
      <protection locked="0"/>
    </xf>
    <xf numFmtId="0" fontId="2" fillId="0" borderId="11" xfId="2" applyFont="1" applyBorder="1" applyProtection="1">
      <protection locked="0"/>
    </xf>
    <xf numFmtId="0" fontId="2" fillId="0" borderId="108" xfId="2" applyFont="1" applyBorder="1" applyProtection="1">
      <protection locked="0"/>
    </xf>
    <xf numFmtId="170" fontId="2" fillId="0" borderId="36" xfId="355" applyNumberFormat="1" applyFont="1" applyBorder="1" applyProtection="1">
      <protection locked="0"/>
    </xf>
    <xf numFmtId="170" fontId="2" fillId="0" borderId="1" xfId="355" applyNumberFormat="1" applyFont="1" applyBorder="1" applyProtection="1">
      <protection locked="0"/>
    </xf>
    <xf numFmtId="170" fontId="2" fillId="0" borderId="110" xfId="355" applyNumberFormat="1" applyFont="1" applyBorder="1" applyProtection="1">
      <protection locked="0"/>
    </xf>
    <xf numFmtId="170" fontId="2" fillId="0" borderId="107" xfId="355" applyNumberFormat="1" applyFont="1" applyBorder="1" applyProtection="1">
      <protection locked="0"/>
    </xf>
    <xf numFmtId="0" fontId="1" fillId="0" borderId="2" xfId="2" applyFont="1" applyBorder="1" applyProtection="1">
      <protection locked="0"/>
    </xf>
    <xf numFmtId="0" fontId="1" fillId="0" borderId="1" xfId="2" applyFont="1" applyBorder="1" applyProtection="1">
      <protection locked="0"/>
    </xf>
    <xf numFmtId="10" fontId="2" fillId="0" borderId="37" xfId="354" applyNumberFormat="1" applyFont="1" applyFill="1" applyBorder="1" applyProtection="1">
      <protection locked="0"/>
    </xf>
    <xf numFmtId="10" fontId="2" fillId="0" borderId="16" xfId="354" applyNumberFormat="1" applyFont="1" applyFill="1" applyBorder="1" applyProtection="1">
      <protection locked="0"/>
    </xf>
    <xf numFmtId="0" fontId="1" fillId="0" borderId="107" xfId="2" applyFont="1" applyBorder="1" applyProtection="1">
      <protection locked="0"/>
    </xf>
    <xf numFmtId="0" fontId="1" fillId="0" borderId="108" xfId="2" applyFont="1" applyBorder="1" applyProtection="1">
      <protection locked="0"/>
    </xf>
    <xf numFmtId="10" fontId="2" fillId="0" borderId="1" xfId="354" applyNumberFormat="1" applyFont="1" applyBorder="1" applyProtection="1">
      <protection locked="0"/>
    </xf>
    <xf numFmtId="10" fontId="2" fillId="0" borderId="4" xfId="354" applyNumberFormat="1" applyFont="1" applyBorder="1" applyProtection="1">
      <protection locked="0"/>
    </xf>
    <xf numFmtId="170" fontId="2" fillId="0" borderId="108" xfId="355" applyNumberFormat="1" applyFont="1" applyBorder="1" applyProtection="1">
      <protection locked="0"/>
    </xf>
    <xf numFmtId="10" fontId="2" fillId="0" borderId="108" xfId="354" applyNumberFormat="1" applyFont="1" applyBorder="1" applyProtection="1">
      <protection locked="0"/>
    </xf>
    <xf numFmtId="10" fontId="2" fillId="0" borderId="109" xfId="354" applyNumberFormat="1" applyFont="1" applyBorder="1" applyProtection="1">
      <protection locked="0"/>
    </xf>
    <xf numFmtId="10" fontId="2" fillId="0" borderId="4" xfId="354" applyNumberFormat="1" applyFont="1" applyFill="1" applyBorder="1" applyAlignment="1" applyProtection="1">
      <alignment vertical="center"/>
      <protection locked="0"/>
    </xf>
    <xf numFmtId="10" fontId="2" fillId="0" borderId="111" xfId="354" applyNumberFormat="1" applyFont="1" applyFill="1" applyBorder="1" applyAlignment="1" applyProtection="1">
      <alignment vertical="center"/>
      <protection locked="0"/>
    </xf>
    <xf numFmtId="10" fontId="2" fillId="0" borderId="4" xfId="354" applyNumberFormat="1" applyFont="1" applyFill="1" applyBorder="1" applyAlignment="1" applyProtection="1">
      <protection locked="0"/>
    </xf>
    <xf numFmtId="10" fontId="2" fillId="0" borderId="111" xfId="354" applyNumberFormat="1" applyFont="1" applyFill="1" applyBorder="1" applyAlignment="1" applyProtection="1">
      <protection locked="0"/>
    </xf>
    <xf numFmtId="170" fontId="12" fillId="39" borderId="1" xfId="355" applyNumberFormat="1" applyFont="1" applyFill="1" applyBorder="1" applyAlignment="1" applyProtection="1">
      <alignment horizontal="right"/>
    </xf>
    <xf numFmtId="170" fontId="79" fillId="0" borderId="1" xfId="355" applyNumberFormat="1" applyFont="1" applyBorder="1" applyAlignment="1" applyProtection="1">
      <alignment vertical="center" wrapText="1"/>
      <protection locked="0"/>
    </xf>
    <xf numFmtId="170" fontId="111" fillId="43" borderId="1" xfId="355" applyNumberFormat="1" applyFont="1" applyFill="1" applyBorder="1" applyAlignment="1" applyProtection="1">
      <alignment vertical="center" wrapText="1"/>
      <protection locked="0"/>
    </xf>
    <xf numFmtId="170" fontId="7" fillId="0" borderId="0" xfId="355" applyNumberFormat="1" applyFont="1" applyBorder="1" applyProtection="1">
      <protection locked="0"/>
    </xf>
    <xf numFmtId="170" fontId="112" fillId="0" borderId="1" xfId="355" applyNumberFormat="1" applyFont="1" applyBorder="1" applyAlignment="1" applyProtection="1">
      <alignment vertical="center" wrapText="1"/>
      <protection locked="0"/>
    </xf>
    <xf numFmtId="170" fontId="111" fillId="0" borderId="1" xfId="355" applyNumberFormat="1" applyFont="1" applyBorder="1" applyAlignment="1" applyProtection="1">
      <alignment vertical="center" wrapText="1"/>
      <protection locked="0"/>
    </xf>
    <xf numFmtId="170" fontId="111" fillId="3" borderId="1" xfId="355" applyNumberFormat="1" applyFont="1" applyFill="1" applyBorder="1" applyAlignment="1" applyProtection="1">
      <alignment vertical="center" wrapText="1"/>
      <protection locked="0"/>
    </xf>
    <xf numFmtId="170" fontId="80" fillId="0" borderId="1" xfId="355" applyNumberFormat="1" applyFont="1" applyBorder="1" applyAlignment="1" applyProtection="1">
      <alignment vertical="center" wrapText="1"/>
      <protection locked="0"/>
    </xf>
    <xf numFmtId="170" fontId="115" fillId="0" borderId="1" xfId="355" applyNumberFormat="1" applyFont="1" applyBorder="1" applyAlignment="1" applyProtection="1">
      <alignment vertical="center" wrapText="1"/>
      <protection locked="0"/>
    </xf>
    <xf numFmtId="170" fontId="115" fillId="0" borderId="15" xfId="355" applyNumberFormat="1" applyFont="1" applyBorder="1" applyAlignment="1" applyProtection="1">
      <alignment vertical="center" wrapText="1"/>
      <protection locked="0"/>
    </xf>
    <xf numFmtId="170" fontId="80" fillId="0" borderId="15" xfId="355" applyNumberFormat="1" applyFont="1" applyBorder="1" applyAlignment="1" applyProtection="1">
      <alignment vertical="center" wrapText="1"/>
      <protection locked="0"/>
    </xf>
    <xf numFmtId="170" fontId="79" fillId="43" borderId="1" xfId="355" applyNumberFormat="1" applyFont="1" applyFill="1" applyBorder="1" applyAlignment="1" applyProtection="1">
      <alignment horizontal="center" vertical="center" wrapText="1"/>
      <protection locked="0"/>
    </xf>
    <xf numFmtId="170" fontId="79" fillId="0" borderId="1" xfId="355" applyNumberFormat="1" applyFont="1" applyBorder="1" applyAlignment="1" applyProtection="1">
      <alignment horizontal="center" vertical="center" wrapText="1"/>
      <protection locked="0"/>
    </xf>
    <xf numFmtId="170" fontId="111" fillId="0" borderId="4" xfId="355" applyNumberFormat="1" applyFont="1" applyBorder="1" applyAlignment="1" applyProtection="1">
      <alignment vertical="center" wrapText="1"/>
      <protection locked="0"/>
    </xf>
    <xf numFmtId="170" fontId="112" fillId="0" borderId="4" xfId="355" applyNumberFormat="1" applyFont="1" applyBorder="1" applyAlignment="1" applyProtection="1">
      <alignment vertical="center" wrapText="1"/>
      <protection locked="0"/>
    </xf>
    <xf numFmtId="170" fontId="75" fillId="0" borderId="79" xfId="355" quotePrefix="1" applyNumberFormat="1" applyFont="1" applyBorder="1" applyAlignment="1" applyProtection="1">
      <alignment horizontal="center" vertical="center"/>
      <protection locked="0"/>
    </xf>
    <xf numFmtId="170" fontId="75" fillId="0" borderId="80" xfId="355" quotePrefix="1" applyNumberFormat="1" applyFont="1" applyBorder="1" applyAlignment="1" applyProtection="1">
      <alignment horizontal="center" vertical="center"/>
      <protection locked="0"/>
    </xf>
    <xf numFmtId="170" fontId="75" fillId="0" borderId="88" xfId="355" quotePrefix="1" applyNumberFormat="1" applyFont="1" applyBorder="1" applyAlignment="1" applyProtection="1">
      <alignment horizontal="center" vertical="center"/>
      <protection locked="0"/>
    </xf>
    <xf numFmtId="170" fontId="75" fillId="0" borderId="89" xfId="355" quotePrefix="1" applyNumberFormat="1" applyFont="1" applyBorder="1" applyAlignment="1" applyProtection="1">
      <alignment horizontal="center" vertical="center"/>
      <protection locked="0"/>
    </xf>
    <xf numFmtId="170" fontId="75" fillId="0" borderId="80" xfId="355" applyNumberFormat="1" applyFont="1" applyBorder="1" applyProtection="1">
      <protection locked="0"/>
    </xf>
    <xf numFmtId="170" fontId="75" fillId="3" borderId="80" xfId="355" applyNumberFormat="1" applyFont="1" applyFill="1" applyBorder="1" applyProtection="1">
      <protection locked="0"/>
    </xf>
    <xf numFmtId="170" fontId="75" fillId="0" borderId="89" xfId="355" applyNumberFormat="1" applyFont="1" applyBorder="1" applyProtection="1">
      <protection locked="0"/>
    </xf>
    <xf numFmtId="170" fontId="75" fillId="3" borderId="77" xfId="355" applyNumberFormat="1" applyFont="1" applyFill="1" applyBorder="1" applyProtection="1">
      <protection locked="0"/>
    </xf>
    <xf numFmtId="170" fontId="75" fillId="3" borderId="78" xfId="355" applyNumberFormat="1" applyFont="1" applyFill="1" applyBorder="1" applyProtection="1">
      <protection locked="0"/>
    </xf>
    <xf numFmtId="170" fontId="75" fillId="3" borderId="81" xfId="355" applyNumberFormat="1" applyFont="1" applyFill="1" applyBorder="1" applyProtection="1">
      <protection locked="0"/>
    </xf>
    <xf numFmtId="170" fontId="75" fillId="0" borderId="77" xfId="355" quotePrefix="1" applyNumberFormat="1" applyFont="1" applyBorder="1" applyAlignment="1" applyProtection="1">
      <alignment horizontal="center" vertical="center"/>
      <protection locked="0"/>
    </xf>
    <xf numFmtId="3" fontId="12" fillId="40" borderId="77" xfId="157" applyNumberFormat="1" applyFont="1" applyFill="1" applyBorder="1" applyAlignment="1" applyProtection="1">
      <alignment horizontal="right"/>
    </xf>
    <xf numFmtId="170" fontId="12" fillId="39" borderId="80" xfId="355" applyNumberFormat="1" applyFont="1" applyFill="1" applyBorder="1" applyAlignment="1" applyProtection="1">
      <alignment horizontal="right"/>
    </xf>
    <xf numFmtId="170" fontId="12" fillId="39" borderId="81" xfId="355" applyNumberFormat="1" applyFont="1" applyFill="1" applyBorder="1" applyAlignment="1" applyProtection="1">
      <alignment horizontal="right"/>
    </xf>
    <xf numFmtId="3" fontId="12" fillId="40" borderId="80" xfId="157" applyNumberFormat="1" applyFont="1" applyFill="1" applyBorder="1" applyAlignment="1" applyProtection="1">
      <alignment horizontal="right"/>
    </xf>
    <xf numFmtId="3" fontId="12" fillId="41" borderId="81" xfId="157" applyNumberFormat="1" applyFont="1" applyFill="1" applyBorder="1" applyAlignment="1" applyProtection="1">
      <alignment horizontal="right"/>
    </xf>
    <xf numFmtId="3" fontId="12" fillId="42" borderId="80" xfId="157" applyNumberFormat="1" applyFont="1" applyFill="1" applyBorder="1" applyAlignment="1" applyProtection="1">
      <alignment horizontal="right"/>
    </xf>
    <xf numFmtId="3" fontId="12" fillId="42" borderId="81" xfId="157" applyNumberFormat="1" applyFont="1" applyFill="1" applyBorder="1" applyAlignment="1" applyProtection="1">
      <alignment horizontal="right"/>
    </xf>
    <xf numFmtId="0" fontId="90" fillId="0" borderId="76" xfId="5" quotePrefix="1" applyFont="1" applyBorder="1" applyAlignment="1" applyProtection="1">
      <alignment horizontal="center" vertical="center" wrapText="1"/>
      <protection locked="0"/>
    </xf>
    <xf numFmtId="0" fontId="90" fillId="0" borderId="77" xfId="5" quotePrefix="1" applyFont="1" applyBorder="1" applyAlignment="1" applyProtection="1">
      <alignment horizontal="center" vertical="center" wrapText="1"/>
      <protection locked="0"/>
    </xf>
    <xf numFmtId="0" fontId="90" fillId="0" borderId="77" xfId="5" applyFont="1" applyBorder="1" applyAlignment="1" applyProtection="1">
      <alignment horizontal="center" vertical="center" wrapText="1"/>
      <protection locked="0"/>
    </xf>
    <xf numFmtId="0" fontId="91" fillId="0" borderId="77" xfId="5" applyFont="1" applyBorder="1" applyAlignment="1" applyProtection="1">
      <alignment horizontal="left" vertical="center" wrapText="1"/>
      <protection locked="0"/>
    </xf>
    <xf numFmtId="0" fontId="89" fillId="0" borderId="77" xfId="5" applyFont="1" applyBorder="1" applyAlignment="1" applyProtection="1">
      <alignment horizontal="center" vertical="center" wrapText="1"/>
      <protection locked="0"/>
    </xf>
    <xf numFmtId="9" fontId="89" fillId="0" borderId="77" xfId="5" applyNumberFormat="1" applyFont="1" applyBorder="1" applyAlignment="1" applyProtection="1">
      <alignment horizontal="center" vertical="center"/>
      <protection locked="0"/>
    </xf>
    <xf numFmtId="0" fontId="75" fillId="0" borderId="80" xfId="5" applyFont="1" applyBorder="1" applyAlignment="1" applyProtection="1">
      <alignment wrapText="1"/>
      <protection locked="0"/>
    </xf>
    <xf numFmtId="0" fontId="90" fillId="0" borderId="79" xfId="5" quotePrefix="1" applyFont="1" applyBorder="1" applyAlignment="1" applyProtection="1">
      <alignment horizontal="center" vertical="center" wrapText="1"/>
      <protection locked="0"/>
    </xf>
    <xf numFmtId="0" fontId="90" fillId="0" borderId="80" xfId="5" quotePrefix="1" applyFont="1" applyBorder="1" applyAlignment="1" applyProtection="1">
      <alignment horizontal="center" vertical="center" wrapText="1"/>
      <protection locked="0"/>
    </xf>
    <xf numFmtId="0" fontId="75" fillId="0" borderId="80" xfId="7" applyFont="1" applyBorder="1" applyAlignment="1" applyProtection="1">
      <alignment wrapText="1"/>
      <protection locked="0"/>
    </xf>
    <xf numFmtId="0" fontId="75" fillId="0" borderId="79" xfId="5" applyFont="1" applyBorder="1" applyAlignment="1" applyProtection="1">
      <alignment wrapText="1"/>
      <protection locked="0"/>
    </xf>
    <xf numFmtId="0" fontId="75" fillId="0" borderId="80" xfId="5" applyFont="1" applyBorder="1" applyAlignment="1" applyProtection="1">
      <alignment vertical="center" wrapText="1"/>
      <protection locked="0"/>
    </xf>
    <xf numFmtId="3" fontId="12" fillId="47" borderId="78" xfId="157" applyNumberFormat="1" applyFont="1" applyFill="1" applyBorder="1" applyAlignment="1" applyProtection="1">
      <alignment horizontal="right"/>
      <protection locked="0"/>
    </xf>
    <xf numFmtId="0" fontId="89" fillId="0" borderId="77" xfId="5" applyFont="1" applyBorder="1" applyAlignment="1" applyProtection="1">
      <alignment vertical="center"/>
      <protection locked="0"/>
    </xf>
    <xf numFmtId="1" fontId="12" fillId="0" borderId="78" xfId="4" applyNumberFormat="1" applyFont="1" applyFill="1" applyBorder="1" applyAlignment="1" applyProtection="1">
      <alignment horizontal="right"/>
      <protection locked="0"/>
    </xf>
    <xf numFmtId="0" fontId="89" fillId="0" borderId="80" xfId="5" applyFont="1" applyBorder="1" applyAlignment="1" applyProtection="1">
      <alignment vertical="center"/>
      <protection locked="0"/>
    </xf>
    <xf numFmtId="0" fontId="90" fillId="0" borderId="95" xfId="6" quotePrefix="1" applyFont="1" applyBorder="1" applyAlignment="1" applyProtection="1">
      <alignment horizontal="center" vertical="center" wrapText="1"/>
      <protection locked="0"/>
    </xf>
    <xf numFmtId="0" fontId="75" fillId="0" borderId="84" xfId="5" applyFont="1" applyBorder="1" applyAlignment="1" applyProtection="1">
      <alignment wrapText="1"/>
      <protection locked="0"/>
    </xf>
    <xf numFmtId="0" fontId="75" fillId="0" borderId="77" xfId="6" applyFont="1" applyBorder="1" applyAlignment="1" applyProtection="1">
      <alignment wrapText="1"/>
      <protection locked="0"/>
    </xf>
    <xf numFmtId="0" fontId="75" fillId="0" borderId="80" xfId="6" applyFont="1" applyBorder="1" applyAlignment="1" applyProtection="1">
      <alignment wrapText="1"/>
      <protection locked="0"/>
    </xf>
    <xf numFmtId="0" fontId="75" fillId="0" borderId="98" xfId="6" applyFont="1" applyBorder="1" applyAlignment="1" applyProtection="1">
      <alignment wrapText="1"/>
      <protection locked="0"/>
    </xf>
    <xf numFmtId="0" fontId="75" fillId="0" borderId="89" xfId="6" applyFont="1" applyBorder="1" applyAlignment="1" applyProtection="1">
      <alignment wrapText="1"/>
      <protection locked="0"/>
    </xf>
    <xf numFmtId="0" fontId="75" fillId="0" borderId="76" xfId="6" applyFont="1" applyBorder="1" applyAlignment="1" applyProtection="1">
      <alignment wrapText="1"/>
      <protection locked="0"/>
    </xf>
    <xf numFmtId="0" fontId="75" fillId="0" borderId="77" xfId="6" applyFont="1" applyBorder="1" applyAlignment="1" applyProtection="1">
      <alignment vertical="center" wrapText="1"/>
      <protection locked="0"/>
    </xf>
    <xf numFmtId="0" fontId="75" fillId="0" borderId="88" xfId="6" applyFont="1" applyBorder="1" applyAlignment="1" applyProtection="1">
      <alignment wrapText="1"/>
      <protection locked="0"/>
    </xf>
    <xf numFmtId="0" fontId="75" fillId="0" borderId="89" xfId="6" applyFont="1" applyBorder="1" applyAlignment="1" applyProtection="1">
      <alignment vertical="center" wrapText="1"/>
      <protection locked="0"/>
    </xf>
    <xf numFmtId="0" fontId="75" fillId="0" borderId="97" xfId="6" applyFont="1" applyBorder="1" applyAlignment="1" applyProtection="1">
      <alignment wrapText="1"/>
      <protection locked="0"/>
    </xf>
    <xf numFmtId="0" fontId="75" fillId="0" borderId="98" xfId="6" applyFont="1" applyBorder="1" applyAlignment="1" applyProtection="1">
      <alignment vertical="center" wrapText="1"/>
      <protection locked="0"/>
    </xf>
    <xf numFmtId="0" fontId="75" fillId="0" borderId="80" xfId="6" applyFont="1" applyBorder="1" applyAlignment="1" applyProtection="1">
      <alignment vertical="center" wrapText="1"/>
      <protection locked="0"/>
    </xf>
    <xf numFmtId="0" fontId="75" fillId="0" borderId="79" xfId="6" applyFont="1" applyBorder="1" applyAlignment="1" applyProtection="1">
      <alignment wrapText="1"/>
      <protection locked="0"/>
    </xf>
    <xf numFmtId="0" fontId="75" fillId="2" borderId="2" xfId="4" quotePrefix="1" applyFont="1" applyFill="1" applyBorder="1" applyAlignment="1" applyProtection="1">
      <alignment horizontal="center" vertical="center"/>
    </xf>
    <xf numFmtId="170" fontId="79" fillId="39" borderId="77" xfId="355" applyNumberFormat="1" applyFont="1" applyFill="1" applyBorder="1" applyAlignment="1" applyProtection="1">
      <alignment horizontal="center"/>
    </xf>
    <xf numFmtId="1" fontId="12" fillId="54" borderId="80" xfId="4" applyNumberFormat="1" applyFont="1" applyFill="1" applyBorder="1" applyAlignment="1" applyProtection="1">
      <alignment horizontal="right"/>
    </xf>
    <xf numFmtId="170" fontId="79" fillId="39" borderId="77" xfId="355" applyNumberFormat="1" applyFont="1" applyFill="1" applyBorder="1" applyAlignment="1" applyProtection="1">
      <alignment horizontal="center" vertical="center"/>
    </xf>
    <xf numFmtId="170" fontId="79" fillId="39" borderId="81" xfId="355" applyNumberFormat="1" applyFont="1" applyFill="1" applyBorder="1" applyAlignment="1" applyProtection="1">
      <alignment vertical="center"/>
    </xf>
    <xf numFmtId="3" fontId="12" fillId="46" borderId="80" xfId="157" applyNumberFormat="1" applyFont="1" applyFill="1" applyBorder="1" applyAlignment="1" applyProtection="1">
      <alignment horizontal="right"/>
    </xf>
    <xf numFmtId="170" fontId="79" fillId="39" borderId="80" xfId="355" applyNumberFormat="1" applyFont="1" applyFill="1" applyBorder="1" applyAlignment="1" applyProtection="1">
      <alignment vertical="center"/>
    </xf>
    <xf numFmtId="0" fontId="79" fillId="5" borderId="81" xfId="4" applyFont="1" applyFill="1" applyBorder="1" applyAlignment="1" applyProtection="1">
      <alignment vertical="center"/>
    </xf>
    <xf numFmtId="170" fontId="79" fillId="5" borderId="80" xfId="355" applyNumberFormat="1" applyFont="1" applyFill="1" applyBorder="1" applyAlignment="1" applyProtection="1">
      <alignment vertical="center"/>
    </xf>
    <xf numFmtId="0" fontId="79" fillId="5" borderId="80" xfId="4" applyFont="1" applyFill="1" applyBorder="1" applyAlignment="1" applyProtection="1">
      <alignment vertical="center"/>
    </xf>
    <xf numFmtId="170" fontId="79" fillId="39" borderId="80" xfId="355" applyNumberFormat="1" applyFont="1" applyFill="1" applyBorder="1" applyAlignment="1" applyProtection="1">
      <alignment horizontal="right" vertical="center"/>
    </xf>
    <xf numFmtId="0" fontId="79" fillId="5" borderId="80" xfId="4" applyFont="1" applyFill="1" applyBorder="1" applyAlignment="1" applyProtection="1">
      <alignment horizontal="center" vertical="center"/>
    </xf>
    <xf numFmtId="49" fontId="75" fillId="2" borderId="2" xfId="4" applyNumberFormat="1" applyFont="1" applyFill="1" applyBorder="1" applyAlignment="1" applyProtection="1">
      <alignment horizontal="center" vertical="center"/>
    </xf>
    <xf numFmtId="0" fontId="79" fillId="5" borderId="80" xfId="4" applyFont="1" applyFill="1" applyBorder="1" applyAlignment="1" applyProtection="1">
      <alignment horizontal="center" vertical="center" wrapText="1"/>
    </xf>
    <xf numFmtId="0" fontId="79" fillId="2" borderId="6" xfId="157" applyFont="1" applyFill="1" applyBorder="1" applyAlignment="1" applyProtection="1">
      <alignment horizontal="left" vertical="center" indent="3"/>
    </xf>
    <xf numFmtId="16" fontId="79" fillId="2" borderId="7" xfId="157" quotePrefix="1" applyNumberFormat="1" applyFont="1" applyFill="1" applyBorder="1" applyAlignment="1" applyProtection="1">
      <alignment horizontal="left" vertical="center" indent="2"/>
    </xf>
    <xf numFmtId="0" fontId="79" fillId="2" borderId="7" xfId="157" applyFont="1" applyFill="1" applyBorder="1" applyAlignment="1" applyProtection="1">
      <alignment horizontal="left" vertical="center" indent="2"/>
    </xf>
    <xf numFmtId="0" fontId="81" fillId="2" borderId="8" xfId="157" applyFont="1" applyFill="1" applyBorder="1" applyAlignment="1" applyProtection="1">
      <alignment horizontal="left" vertical="center" indent="2"/>
    </xf>
    <xf numFmtId="49" fontId="75" fillId="2" borderId="2" xfId="4" quotePrefix="1" applyNumberFormat="1" applyFont="1" applyFill="1" applyBorder="1" applyAlignment="1" applyProtection="1">
      <alignment horizontal="center" vertical="center"/>
    </xf>
    <xf numFmtId="0" fontId="79" fillId="5" borderId="83" xfId="4" applyFont="1" applyFill="1" applyBorder="1" applyAlignment="1" applyProtection="1">
      <alignment horizontal="center" vertical="center" wrapText="1"/>
    </xf>
    <xf numFmtId="0" fontId="79" fillId="5" borderId="83" xfId="4" applyFont="1" applyFill="1" applyBorder="1" applyAlignment="1" applyProtection="1">
      <alignment horizontal="center" vertical="center"/>
    </xf>
    <xf numFmtId="0" fontId="79" fillId="5" borderId="85" xfId="4" applyFont="1" applyFill="1" applyBorder="1" applyAlignment="1" applyProtection="1">
      <alignment vertical="center"/>
    </xf>
    <xf numFmtId="49" fontId="75" fillId="2" borderId="2" xfId="4" applyNumberFormat="1" applyFont="1" applyFill="1" applyBorder="1" applyAlignment="1" applyProtection="1">
      <alignment horizontal="center" vertical="center" wrapText="1"/>
    </xf>
    <xf numFmtId="0" fontId="79" fillId="2" borderId="8" xfId="157" applyFont="1" applyFill="1" applyBorder="1" applyAlignment="1" applyProtection="1">
      <alignment horizontal="left" vertical="center" indent="2"/>
    </xf>
    <xf numFmtId="0" fontId="79" fillId="5" borderId="98" xfId="4" applyFont="1" applyFill="1" applyBorder="1" applyAlignment="1" applyProtection="1">
      <alignment horizontal="center" vertical="center" wrapText="1"/>
    </xf>
    <xf numFmtId="0" fontId="79" fillId="5" borderId="99" xfId="4" applyFont="1" applyFill="1" applyBorder="1" applyAlignment="1" applyProtection="1">
      <alignment vertical="center" wrapText="1"/>
    </xf>
    <xf numFmtId="0" fontId="80" fillId="2" borderId="6" xfId="4" applyFont="1" applyFill="1" applyBorder="1" applyAlignment="1" applyProtection="1">
      <alignment vertical="center"/>
    </xf>
    <xf numFmtId="0" fontId="79" fillId="2" borderId="7" xfId="4" applyFont="1" applyFill="1" applyBorder="1" applyAlignment="1" applyProtection="1">
      <alignment vertical="center"/>
    </xf>
    <xf numFmtId="0" fontId="79" fillId="2" borderId="8" xfId="4" applyFont="1" applyFill="1" applyBorder="1" applyAlignment="1" applyProtection="1">
      <alignment vertical="center"/>
    </xf>
    <xf numFmtId="49" fontId="79" fillId="5" borderId="77" xfId="4" applyNumberFormat="1" applyFont="1" applyFill="1" applyBorder="1" applyAlignment="1" applyProtection="1">
      <alignment horizontal="center"/>
    </xf>
    <xf numFmtId="49" fontId="79" fillId="5" borderId="78" xfId="4" applyNumberFormat="1" applyFont="1" applyFill="1" applyBorder="1" applyAlignment="1" applyProtection="1">
      <alignment horizontal="center"/>
    </xf>
    <xf numFmtId="49" fontId="79" fillId="5" borderId="80" xfId="4" applyNumberFormat="1" applyFont="1" applyFill="1" applyBorder="1" applyAlignment="1" applyProtection="1">
      <alignment horizontal="center"/>
    </xf>
    <xf numFmtId="49" fontId="79" fillId="5" borderId="81" xfId="4" applyNumberFormat="1" applyFont="1" applyFill="1" applyBorder="1" applyAlignment="1" applyProtection="1">
      <alignment horizontal="center"/>
    </xf>
    <xf numFmtId="49" fontId="79" fillId="5" borderId="98" xfId="4" applyNumberFormat="1" applyFont="1" applyFill="1" applyBorder="1" applyAlignment="1" applyProtection="1">
      <alignment horizontal="center"/>
    </xf>
    <xf numFmtId="49" fontId="79" fillId="5" borderId="99" xfId="4" applyNumberFormat="1" applyFont="1" applyFill="1" applyBorder="1" applyAlignment="1" applyProtection="1">
      <alignment horizontal="center"/>
    </xf>
    <xf numFmtId="0" fontId="79" fillId="2" borderId="7" xfId="8" applyFont="1" applyFill="1" applyBorder="1" applyAlignment="1" applyProtection="1">
      <alignment vertical="center"/>
    </xf>
    <xf numFmtId="0" fontId="79" fillId="2" borderId="8" xfId="8" applyFont="1" applyFill="1" applyBorder="1" applyAlignment="1" applyProtection="1">
      <alignment vertical="center"/>
    </xf>
    <xf numFmtId="170" fontId="79" fillId="39" borderId="77" xfId="355" applyNumberFormat="1" applyFont="1" applyFill="1" applyBorder="1" applyAlignment="1" applyProtection="1">
      <alignment horizontal="right" vertical="center"/>
    </xf>
    <xf numFmtId="0" fontId="79" fillId="5" borderId="77" xfId="4" applyFont="1" applyFill="1" applyBorder="1" applyAlignment="1" applyProtection="1">
      <alignment horizontal="center" vertical="center"/>
    </xf>
    <xf numFmtId="0" fontId="79" fillId="5" borderId="77" xfId="4" applyFont="1" applyFill="1" applyBorder="1" applyAlignment="1" applyProtection="1">
      <alignment vertical="center"/>
    </xf>
    <xf numFmtId="0" fontId="79" fillId="5" borderId="78" xfId="4" applyFont="1" applyFill="1" applyBorder="1" applyAlignment="1" applyProtection="1">
      <alignment vertical="center"/>
    </xf>
    <xf numFmtId="0" fontId="80" fillId="2" borderId="12" xfId="4" applyFont="1" applyFill="1" applyBorder="1" applyAlignment="1" applyProtection="1">
      <alignment vertical="center"/>
    </xf>
    <xf numFmtId="0" fontId="79" fillId="2" borderId="69" xfId="8" applyFont="1" applyFill="1" applyBorder="1" applyAlignment="1" applyProtection="1">
      <alignment vertical="center"/>
    </xf>
    <xf numFmtId="0" fontId="79" fillId="2" borderId="38" xfId="4" applyFont="1" applyFill="1" applyBorder="1" applyAlignment="1" applyProtection="1">
      <alignment vertical="center"/>
    </xf>
    <xf numFmtId="170" fontId="79" fillId="39" borderId="83" xfId="355" applyNumberFormat="1" applyFont="1" applyFill="1" applyBorder="1" applyAlignment="1" applyProtection="1">
      <alignment horizontal="right" vertical="center"/>
    </xf>
    <xf numFmtId="0" fontId="79" fillId="5" borderId="83" xfId="4" applyFont="1" applyFill="1" applyBorder="1" applyAlignment="1" applyProtection="1">
      <alignment vertical="center"/>
    </xf>
    <xf numFmtId="0" fontId="75" fillId="2" borderId="36" xfId="4" quotePrefix="1" applyFont="1" applyFill="1" applyBorder="1" applyAlignment="1" applyProtection="1">
      <alignment horizontal="center" vertical="center"/>
    </xf>
    <xf numFmtId="0" fontId="75" fillId="2" borderId="3" xfId="4" quotePrefix="1" applyFont="1" applyFill="1" applyBorder="1" applyAlignment="1" applyProtection="1">
      <alignment horizontal="center" vertical="center"/>
    </xf>
    <xf numFmtId="0" fontId="80" fillId="2" borderId="86" xfId="4" applyFont="1" applyFill="1" applyBorder="1" applyAlignment="1" applyProtection="1">
      <alignment vertical="center"/>
    </xf>
    <xf numFmtId="0" fontId="79" fillId="2" borderId="87" xfId="358" applyFont="1" applyFill="1" applyBorder="1" applyAlignment="1" applyProtection="1">
      <alignment horizontal="left" vertical="center"/>
    </xf>
    <xf numFmtId="0" fontId="75" fillId="2" borderId="87" xfId="358" applyFont="1" applyFill="1" applyBorder="1" applyAlignment="1" applyProtection="1">
      <alignment horizontal="left" vertical="center" wrapText="1"/>
    </xf>
    <xf numFmtId="0" fontId="75" fillId="2" borderId="17" xfId="4" applyFont="1" applyFill="1" applyBorder="1" applyAlignment="1" applyProtection="1">
      <alignment vertical="center"/>
    </xf>
    <xf numFmtId="170" fontId="79" fillId="39" borderId="89" xfId="355" applyNumberFormat="1" applyFont="1" applyFill="1" applyBorder="1" applyAlignment="1" applyProtection="1">
      <alignment horizontal="right" vertical="center"/>
    </xf>
    <xf numFmtId="0" fontId="79" fillId="5" borderId="89" xfId="4" applyFont="1" applyFill="1" applyBorder="1" applyAlignment="1" applyProtection="1">
      <alignment horizontal="center" vertical="center"/>
    </xf>
    <xf numFmtId="0" fontId="79" fillId="5" borderId="89" xfId="4" applyFont="1" applyFill="1" applyBorder="1" applyAlignment="1" applyProtection="1">
      <alignment vertical="center"/>
    </xf>
    <xf numFmtId="0" fontId="79" fillId="5" borderId="100" xfId="4" applyFont="1" applyFill="1" applyBorder="1" applyAlignment="1" applyProtection="1">
      <alignment vertical="center"/>
    </xf>
    <xf numFmtId="170" fontId="79" fillId="0" borderId="80" xfId="355" applyNumberFormat="1" applyFont="1" applyBorder="1" applyAlignment="1" applyProtection="1">
      <alignment horizontal="center" vertical="center"/>
      <protection locked="0"/>
    </xf>
    <xf numFmtId="170" fontId="79" fillId="0" borderId="80" xfId="355" applyNumberFormat="1" applyFont="1" applyBorder="1" applyAlignment="1" applyProtection="1">
      <alignment vertical="center"/>
      <protection locked="0"/>
    </xf>
    <xf numFmtId="170" fontId="79" fillId="0" borderId="80" xfId="355" applyNumberFormat="1" applyFont="1" applyFill="1" applyBorder="1" applyAlignment="1" applyProtection="1">
      <alignment vertical="center"/>
      <protection locked="0"/>
    </xf>
    <xf numFmtId="170" fontId="79" fillId="0" borderId="80" xfId="355" applyNumberFormat="1" applyFont="1" applyBorder="1" applyAlignment="1" applyProtection="1">
      <alignment horizontal="right" vertical="center"/>
      <protection locked="0"/>
    </xf>
    <xf numFmtId="170" fontId="79" fillId="0" borderId="83" xfId="355" applyNumberFormat="1" applyFont="1" applyBorder="1" applyAlignment="1" applyProtection="1">
      <alignment horizontal="right" vertical="center"/>
      <protection locked="0"/>
    </xf>
    <xf numFmtId="170" fontId="79" fillId="0" borderId="98" xfId="355" applyNumberFormat="1" applyFont="1" applyBorder="1" applyAlignment="1" applyProtection="1">
      <alignment horizontal="right" vertical="center" wrapText="1"/>
      <protection locked="0"/>
    </xf>
    <xf numFmtId="170" fontId="79" fillId="0" borderId="77" xfId="355" applyNumberFormat="1" applyFont="1" applyBorder="1" applyAlignment="1" applyProtection="1">
      <alignment vertical="center"/>
      <protection locked="0"/>
    </xf>
    <xf numFmtId="170" fontId="79" fillId="0" borderId="98" xfId="355" applyNumberFormat="1" applyFont="1" applyBorder="1" applyAlignment="1" applyProtection="1">
      <alignment vertical="center"/>
      <protection locked="0"/>
    </xf>
    <xf numFmtId="170" fontId="79" fillId="0" borderId="77" xfId="355" applyNumberFormat="1" applyFont="1" applyBorder="1" applyAlignment="1" applyProtection="1">
      <alignment horizontal="right" vertical="center"/>
      <protection locked="0"/>
    </xf>
    <xf numFmtId="170" fontId="79" fillId="0" borderId="89" xfId="355" applyNumberFormat="1" applyFont="1" applyBorder="1" applyAlignment="1" applyProtection="1">
      <alignment horizontal="right" vertical="center"/>
      <protection locked="0"/>
    </xf>
    <xf numFmtId="170" fontId="12" fillId="0" borderId="79" xfId="355" applyNumberFormat="1" applyFont="1" applyBorder="1" applyAlignment="1" applyProtection="1">
      <alignment horizontal="right" vertical="center"/>
      <protection locked="0"/>
    </xf>
    <xf numFmtId="170" fontId="12" fillId="0" borderId="80" xfId="355" applyNumberFormat="1" applyFont="1" applyBorder="1" applyAlignment="1" applyProtection="1">
      <alignment horizontal="right" vertical="center"/>
      <protection locked="0"/>
    </xf>
    <xf numFmtId="170" fontId="12" fillId="0" borderId="97" xfId="355" applyNumberFormat="1" applyFont="1" applyBorder="1" applyAlignment="1" applyProtection="1">
      <alignment horizontal="right" vertical="center"/>
      <protection locked="0"/>
    </xf>
    <xf numFmtId="170" fontId="12" fillId="0" borderId="98" xfId="355" applyNumberFormat="1" applyFont="1" applyBorder="1" applyAlignment="1" applyProtection="1">
      <alignment horizontal="right" vertical="center"/>
      <protection locked="0"/>
    </xf>
    <xf numFmtId="170" fontId="12" fillId="31" borderId="76" xfId="355" applyNumberFormat="1" applyFont="1" applyFill="1" applyBorder="1" applyAlignment="1" applyProtection="1">
      <alignment horizontal="right" vertical="center"/>
      <protection locked="0"/>
    </xf>
    <xf numFmtId="170" fontId="12" fillId="31" borderId="77" xfId="355" applyNumberFormat="1" applyFont="1" applyFill="1" applyBorder="1" applyAlignment="1" applyProtection="1">
      <alignment horizontal="right" vertical="center"/>
      <protection locked="0"/>
    </xf>
    <xf numFmtId="170" fontId="12" fillId="0" borderId="77" xfId="355" applyNumberFormat="1" applyFont="1" applyBorder="1" applyAlignment="1" applyProtection="1">
      <alignment horizontal="right" vertical="center"/>
      <protection locked="0"/>
    </xf>
    <xf numFmtId="170" fontId="12" fillId="31" borderId="97" xfId="355" applyNumberFormat="1" applyFont="1" applyFill="1" applyBorder="1" applyAlignment="1" applyProtection="1">
      <alignment horizontal="right" vertical="center"/>
      <protection locked="0"/>
    </xf>
    <xf numFmtId="170" fontId="12" fillId="31" borderId="98" xfId="355" applyNumberFormat="1" applyFont="1" applyFill="1" applyBorder="1" applyAlignment="1" applyProtection="1">
      <alignment horizontal="right" vertical="center"/>
      <protection locked="0"/>
    </xf>
    <xf numFmtId="170" fontId="12" fillId="0" borderId="83" xfId="355" applyNumberFormat="1" applyFont="1" applyBorder="1" applyAlignment="1" applyProtection="1">
      <alignment horizontal="right" vertical="center"/>
      <protection locked="0"/>
    </xf>
    <xf numFmtId="170" fontId="12" fillId="0" borderId="89" xfId="355" applyNumberFormat="1" applyFont="1" applyBorder="1" applyAlignment="1" applyProtection="1">
      <alignment horizontal="right" vertical="center"/>
      <protection locked="0"/>
    </xf>
    <xf numFmtId="14" fontId="11" fillId="38" borderId="72" xfId="0" applyNumberFormat="1" applyFont="1" applyFill="1" applyBorder="1" applyAlignment="1" applyProtection="1">
      <alignment horizontal="left" vertical="center"/>
      <protection locked="0"/>
    </xf>
    <xf numFmtId="0" fontId="11" fillId="38" borderId="72" xfId="0" applyFont="1" applyFill="1" applyBorder="1" applyAlignment="1" applyProtection="1">
      <alignment horizontal="center" vertical="center"/>
      <protection locked="0"/>
    </xf>
    <xf numFmtId="0" fontId="11" fillId="55" borderId="72" xfId="0" applyFont="1" applyFill="1" applyBorder="1" applyAlignment="1" applyProtection="1">
      <alignment horizontal="center" vertical="center"/>
    </xf>
    <xf numFmtId="169" fontId="12" fillId="35" borderId="1" xfId="0" applyNumberFormat="1" applyFont="1" applyFill="1" applyBorder="1" applyAlignment="1" applyProtection="1">
      <alignment horizontal="left" vertical="center" wrapText="1"/>
      <protection locked="0"/>
    </xf>
    <xf numFmtId="0" fontId="2" fillId="55" borderId="1" xfId="2" applyFont="1" applyFill="1" applyBorder="1" applyProtection="1">
      <protection locked="0"/>
    </xf>
    <xf numFmtId="0" fontId="2" fillId="55" borderId="1" xfId="2" applyFont="1" applyFill="1" applyBorder="1" applyAlignment="1" applyProtection="1">
      <alignment vertical="center" wrapText="1"/>
      <protection locked="0"/>
    </xf>
    <xf numFmtId="0" fontId="2" fillId="55" borderId="105" xfId="2" applyFont="1" applyFill="1" applyBorder="1" applyProtection="1">
      <protection locked="0"/>
    </xf>
    <xf numFmtId="0" fontId="2" fillId="55" borderId="37" xfId="2" applyFont="1" applyFill="1" applyBorder="1" applyProtection="1">
      <protection locked="0"/>
    </xf>
    <xf numFmtId="0" fontId="2" fillId="55" borderId="16" xfId="2" applyFont="1" applyFill="1" applyBorder="1" applyProtection="1">
      <protection locked="0"/>
    </xf>
    <xf numFmtId="0" fontId="2" fillId="55" borderId="70" xfId="2" applyFont="1" applyFill="1" applyBorder="1" applyProtection="1">
      <protection locked="0"/>
    </xf>
    <xf numFmtId="0" fontId="2" fillId="55" borderId="14" xfId="2" applyFont="1" applyFill="1" applyBorder="1" applyProtection="1">
      <protection locked="0"/>
    </xf>
    <xf numFmtId="0" fontId="2" fillId="55" borderId="15" xfId="2" applyFont="1" applyFill="1" applyBorder="1" applyProtection="1">
      <protection locked="0"/>
    </xf>
    <xf numFmtId="0" fontId="79" fillId="0" borderId="6" xfId="4" applyFont="1" applyBorder="1" applyAlignment="1">
      <alignment horizontal="left" vertical="center" indent="1"/>
    </xf>
    <xf numFmtId="0" fontId="75" fillId="2" borderId="20" xfId="4" applyFont="1" applyFill="1" applyBorder="1" applyAlignment="1">
      <alignment horizontal="center"/>
    </xf>
    <xf numFmtId="170" fontId="12" fillId="39" borderId="80" xfId="355" applyNumberFormat="1" applyFont="1" applyFill="1" applyBorder="1" applyAlignment="1" applyProtection="1">
      <alignment horizontal="right"/>
      <protection locked="0"/>
    </xf>
    <xf numFmtId="0" fontId="81" fillId="0" borderId="70" xfId="157" applyFont="1" applyBorder="1" applyAlignment="1">
      <alignment vertical="center"/>
    </xf>
    <xf numFmtId="0" fontId="80" fillId="2" borderId="70" xfId="8" applyFont="1" applyFill="1" applyBorder="1" applyAlignment="1">
      <alignment horizontal="center" vertical="center"/>
    </xf>
    <xf numFmtId="0" fontId="80" fillId="2" borderId="68" xfId="8" applyFont="1" applyFill="1" applyBorder="1" applyAlignment="1">
      <alignment horizontal="center" vertical="center"/>
    </xf>
    <xf numFmtId="49" fontId="79" fillId="2" borderId="70" xfId="157" quotePrefix="1" applyNumberFormat="1" applyFont="1" applyFill="1" applyBorder="1" applyAlignment="1">
      <alignment horizontal="center" vertical="center"/>
    </xf>
    <xf numFmtId="0" fontId="79" fillId="0" borderId="68" xfId="157" applyFont="1" applyBorder="1" applyAlignment="1">
      <alignment horizontal="left" vertical="center" indent="1"/>
    </xf>
    <xf numFmtId="0" fontId="79" fillId="41" borderId="100" xfId="157" applyFont="1" applyFill="1" applyBorder="1" applyAlignment="1">
      <alignment vertical="center"/>
    </xf>
    <xf numFmtId="170" fontId="79" fillId="49" borderId="80" xfId="355" applyNumberFormat="1" applyFont="1" applyFill="1" applyBorder="1" applyAlignment="1">
      <alignment vertical="center"/>
    </xf>
    <xf numFmtId="170" fontId="77" fillId="0" borderId="0" xfId="4" applyNumberFormat="1" applyFont="1" applyAlignment="1">
      <alignment horizontal="center"/>
    </xf>
    <xf numFmtId="0" fontId="1" fillId="55" borderId="1" xfId="2" applyFont="1" applyFill="1" applyBorder="1" applyAlignment="1" applyProtection="1">
      <alignment vertical="center" wrapText="1"/>
      <protection locked="0"/>
    </xf>
    <xf numFmtId="0" fontId="1" fillId="0" borderId="0" xfId="2" applyFont="1"/>
    <xf numFmtId="170" fontId="1" fillId="0" borderId="1" xfId="355" applyNumberFormat="1" applyFont="1" applyBorder="1" applyAlignment="1" applyProtection="1">
      <alignment vertical="center"/>
      <protection locked="0"/>
    </xf>
    <xf numFmtId="170" fontId="2" fillId="0" borderId="0" xfId="2" applyNumberFormat="1" applyFont="1"/>
    <xf numFmtId="14" fontId="1" fillId="0" borderId="1" xfId="355" applyNumberFormat="1" applyFont="1" applyBorder="1" applyAlignment="1" applyProtection="1">
      <alignment vertical="center" wrapText="1"/>
      <protection locked="0"/>
    </xf>
    <xf numFmtId="0" fontId="11" fillId="0" borderId="0" xfId="0" applyFont="1" applyAlignment="1">
      <alignment vertical="center" wrapText="1"/>
    </xf>
    <xf numFmtId="0" fontId="14" fillId="4" borderId="1" xfId="2" applyFont="1" applyFill="1" applyBorder="1" applyAlignment="1">
      <alignment horizontal="center" vertical="center" wrapText="1"/>
    </xf>
    <xf numFmtId="49" fontId="123" fillId="4" borderId="1" xfId="2" applyNumberFormat="1" applyFont="1" applyFill="1" applyBorder="1" applyAlignment="1">
      <alignment horizontal="center"/>
    </xf>
    <xf numFmtId="0" fontId="14" fillId="5" borderId="1" xfId="2" applyFont="1" applyFill="1" applyBorder="1" applyAlignment="1">
      <alignment horizontal="center" vertical="center" wrapText="1"/>
    </xf>
    <xf numFmtId="49" fontId="123" fillId="5" borderId="1" xfId="2" applyNumberFormat="1" applyFont="1" applyFill="1" applyBorder="1" applyAlignment="1">
      <alignment horizontal="center"/>
    </xf>
    <xf numFmtId="0" fontId="7" fillId="0" borderId="0" xfId="0" quotePrefix="1" applyFont="1" applyAlignment="1">
      <alignment horizontal="center" vertical="center"/>
    </xf>
    <xf numFmtId="0" fontId="7" fillId="0" borderId="0" xfId="0" quotePrefix="1" applyFont="1" applyBorder="1" applyAlignment="1">
      <alignment vertical="center" wrapText="1"/>
    </xf>
    <xf numFmtId="0" fontId="75" fillId="0" borderId="14" xfId="0" applyFont="1" applyBorder="1" applyAlignment="1" applyProtection="1">
      <alignment vertical="center" wrapText="1"/>
      <protection hidden="1"/>
    </xf>
    <xf numFmtId="0" fontId="75" fillId="0" borderId="14" xfId="0" applyFont="1" applyBorder="1" applyAlignment="1" applyProtection="1">
      <alignment vertical="top" wrapText="1"/>
      <protection hidden="1"/>
    </xf>
    <xf numFmtId="171" fontId="12" fillId="3" borderId="1" xfId="355" applyNumberFormat="1" applyFont="1" applyFill="1" applyBorder="1" applyAlignment="1" applyProtection="1">
      <alignment horizontal="left" vertical="center"/>
      <protection locked="0"/>
    </xf>
    <xf numFmtId="171" fontId="12" fillId="3" borderId="1" xfId="355" applyNumberFormat="1" applyFont="1" applyFill="1" applyBorder="1" applyAlignment="1" applyProtection="1">
      <alignment horizontal="left" vertical="center" wrapText="1"/>
      <protection locked="0"/>
    </xf>
    <xf numFmtId="171" fontId="12" fillId="35" borderId="9" xfId="355" applyNumberFormat="1" applyFont="1" applyFill="1" applyBorder="1" applyAlignment="1" applyProtection="1">
      <alignment horizontal="left" vertical="center" wrapText="1"/>
      <protection locked="0"/>
    </xf>
    <xf numFmtId="3" fontId="71" fillId="52" borderId="4" xfId="355" applyNumberFormat="1" applyFont="1" applyFill="1" applyBorder="1" applyAlignment="1">
      <alignment horizontal="right" vertical="center" wrapText="1"/>
    </xf>
    <xf numFmtId="3" fontId="71" fillId="52" borderId="1" xfId="355" applyNumberFormat="1" applyFont="1" applyFill="1" applyBorder="1" applyAlignment="1">
      <alignment horizontal="right" vertical="center" wrapText="1"/>
    </xf>
    <xf numFmtId="0" fontId="130" fillId="3" borderId="0" xfId="0" applyFont="1" applyFill="1" applyAlignment="1">
      <alignment vertical="center"/>
    </xf>
    <xf numFmtId="0" fontId="70" fillId="0" borderId="1" xfId="0" applyFont="1" applyFill="1" applyBorder="1" applyAlignment="1">
      <alignment vertical="center"/>
    </xf>
    <xf numFmtId="0" fontId="70" fillId="0" borderId="1" xfId="0" applyFont="1" applyFill="1" applyBorder="1" applyAlignment="1">
      <alignment vertical="center" wrapText="1"/>
    </xf>
    <xf numFmtId="0" fontId="136" fillId="0" borderId="0" xfId="359" applyFont="1"/>
    <xf numFmtId="0" fontId="135" fillId="0" borderId="0" xfId="359" applyFont="1"/>
    <xf numFmtId="0" fontId="137" fillId="0" borderId="0" xfId="0" applyFont="1"/>
    <xf numFmtId="0" fontId="138" fillId="0" borderId="0" xfId="359" applyFont="1"/>
    <xf numFmtId="0" fontId="140" fillId="0" borderId="0" xfId="0" applyFont="1" applyAlignment="1">
      <alignment vertical="center"/>
    </xf>
    <xf numFmtId="49" fontId="2" fillId="0" borderId="1" xfId="355" applyNumberFormat="1" applyFont="1" applyBorder="1" applyAlignment="1" applyProtection="1">
      <alignment vertical="center" wrapText="1"/>
      <protection locked="0"/>
    </xf>
    <xf numFmtId="49" fontId="1" fillId="0" borderId="1" xfId="355" applyNumberFormat="1" applyFont="1" applyBorder="1" applyAlignment="1" applyProtection="1">
      <alignment vertical="center" wrapText="1"/>
      <protection locked="0"/>
    </xf>
    <xf numFmtId="171" fontId="2" fillId="0" borderId="1" xfId="355" applyNumberFormat="1" applyFont="1" applyBorder="1" applyAlignment="1" applyProtection="1">
      <alignment vertical="center" wrapText="1"/>
      <protection locked="0"/>
    </xf>
    <xf numFmtId="171" fontId="1" fillId="0" borderId="1" xfId="355" applyNumberFormat="1" applyFont="1" applyBorder="1" applyAlignment="1" applyProtection="1">
      <alignment vertical="center" wrapText="1"/>
      <protection locked="0"/>
    </xf>
    <xf numFmtId="49" fontId="1" fillId="0" borderId="1" xfId="355" applyNumberFormat="1" applyFont="1" applyFill="1" applyBorder="1" applyAlignment="1" applyProtection="1">
      <alignment vertical="center" wrapText="1"/>
      <protection locked="0"/>
    </xf>
    <xf numFmtId="49" fontId="2" fillId="0" borderId="1" xfId="355" applyNumberFormat="1" applyFont="1" applyFill="1" applyBorder="1" applyAlignment="1" applyProtection="1">
      <alignment vertical="center" wrapText="1"/>
      <protection locked="0"/>
    </xf>
    <xf numFmtId="170" fontId="2" fillId="0" borderId="1" xfId="355" applyNumberFormat="1" applyFont="1" applyFill="1" applyBorder="1" applyAlignment="1" applyProtection="1">
      <alignment horizontal="center" vertical="center" wrapText="1"/>
    </xf>
    <xf numFmtId="0" fontId="12" fillId="52" borderId="0" xfId="0" applyFont="1" applyFill="1" applyAlignment="1">
      <alignment horizontal="left" vertical="center"/>
    </xf>
    <xf numFmtId="0" fontId="12" fillId="51" borderId="0" xfId="0" applyFont="1" applyFill="1" applyAlignment="1">
      <alignment vertical="center"/>
    </xf>
    <xf numFmtId="0" fontId="12" fillId="51" borderId="0" xfId="0" applyFont="1" applyFill="1" applyAlignment="1">
      <alignment horizontal="left" vertical="center" wrapText="1"/>
    </xf>
    <xf numFmtId="0" fontId="12" fillId="52" borderId="0" xfId="0" applyFont="1" applyFill="1" applyAlignment="1">
      <alignment vertical="center"/>
    </xf>
    <xf numFmtId="0" fontId="11" fillId="52" borderId="1" xfId="0" applyFont="1" applyFill="1" applyBorder="1" applyAlignment="1">
      <alignment horizontal="left" vertical="center"/>
    </xf>
    <xf numFmtId="0" fontId="11" fillId="51" borderId="6" xfId="0" applyFont="1" applyFill="1" applyBorder="1" applyAlignment="1">
      <alignment horizontal="left" vertical="center" wrapText="1"/>
    </xf>
    <xf numFmtId="0" fontId="11" fillId="51" borderId="7" xfId="0" applyFont="1" applyFill="1" applyBorder="1" applyAlignment="1">
      <alignment horizontal="left" vertical="center" wrapText="1"/>
    </xf>
    <xf numFmtId="0" fontId="11" fillId="51" borderId="8" xfId="0" applyFont="1" applyFill="1" applyBorder="1" applyAlignment="1">
      <alignment horizontal="left" vertical="center" wrapText="1"/>
    </xf>
    <xf numFmtId="3" fontId="12" fillId="3" borderId="6" xfId="0" applyNumberFormat="1" applyFont="1" applyFill="1" applyBorder="1" applyAlignment="1" applyProtection="1">
      <alignment horizontal="left" vertical="center" wrapText="1"/>
      <protection locked="0"/>
    </xf>
    <xf numFmtId="3" fontId="12" fillId="3" borderId="7" xfId="0" applyNumberFormat="1" applyFont="1" applyFill="1" applyBorder="1" applyAlignment="1" applyProtection="1">
      <alignment horizontal="left" vertical="center" wrapText="1"/>
      <protection locked="0"/>
    </xf>
    <xf numFmtId="3" fontId="12" fillId="3" borderId="8" xfId="0" applyNumberFormat="1" applyFont="1" applyFill="1" applyBorder="1" applyAlignment="1" applyProtection="1">
      <alignment horizontal="left" vertical="center" wrapText="1"/>
      <protection locked="0"/>
    </xf>
    <xf numFmtId="0" fontId="69" fillId="51" borderId="0" xfId="0" applyFont="1" applyFill="1" applyAlignment="1">
      <alignment horizontal="left" vertical="center"/>
    </xf>
    <xf numFmtId="0" fontId="70" fillId="51" borderId="0" xfId="0" applyFont="1" applyFill="1" applyAlignment="1">
      <alignment horizontal="left" vertical="center" wrapText="1"/>
    </xf>
    <xf numFmtId="0" fontId="11" fillId="51" borderId="0" xfId="0" applyFont="1" applyFill="1" applyAlignment="1">
      <alignment horizontal="left" vertical="center" wrapText="1"/>
    </xf>
    <xf numFmtId="0" fontId="12" fillId="37" borderId="6" xfId="0" applyFont="1" applyFill="1" applyBorder="1" applyAlignment="1" applyProtection="1">
      <alignment horizontal="left" vertical="center" wrapText="1"/>
      <protection locked="0"/>
    </xf>
    <xf numFmtId="0" fontId="12" fillId="37" borderId="8" xfId="0" applyFont="1" applyFill="1" applyBorder="1" applyAlignment="1" applyProtection="1">
      <alignment horizontal="left" vertical="center" wrapText="1"/>
      <protection locked="0"/>
    </xf>
    <xf numFmtId="3" fontId="122" fillId="50" borderId="6" xfId="0" applyNumberFormat="1" applyFont="1" applyFill="1" applyBorder="1" applyAlignment="1" applyProtection="1">
      <alignment horizontal="center" vertical="center" wrapText="1"/>
    </xf>
    <xf numFmtId="3" fontId="122" fillId="50" borderId="7" xfId="0" applyNumberFormat="1" applyFont="1" applyFill="1" applyBorder="1" applyAlignment="1" applyProtection="1">
      <alignment horizontal="center" vertical="center" wrapText="1"/>
    </xf>
    <xf numFmtId="3" fontId="122" fillId="50" borderId="8" xfId="0" applyNumberFormat="1" applyFont="1" applyFill="1" applyBorder="1" applyAlignment="1" applyProtection="1">
      <alignment horizontal="center" vertical="center" wrapText="1"/>
    </xf>
    <xf numFmtId="0" fontId="11" fillId="52" borderId="0" xfId="0" applyFont="1" applyFill="1" applyAlignment="1">
      <alignment horizontal="center" vertical="center"/>
    </xf>
    <xf numFmtId="166" fontId="12" fillId="0" borderId="6" xfId="0" applyNumberFormat="1" applyFont="1" applyFill="1" applyBorder="1" applyAlignment="1" applyProtection="1">
      <alignment horizontal="center" vertical="center" wrapText="1"/>
      <protection locked="0"/>
    </xf>
    <xf numFmtId="166" fontId="12" fillId="0" borderId="8" xfId="0" applyNumberFormat="1" applyFont="1" applyFill="1" applyBorder="1" applyAlignment="1" applyProtection="1">
      <alignment horizontal="center" vertical="center" wrapText="1"/>
      <protection locked="0"/>
    </xf>
    <xf numFmtId="170" fontId="12" fillId="37" borderId="6" xfId="355" applyNumberFormat="1" applyFont="1" applyFill="1" applyBorder="1" applyAlignment="1" applyProtection="1">
      <alignment vertical="center" wrapText="1"/>
      <protection locked="0"/>
    </xf>
    <xf numFmtId="170" fontId="12" fillId="37" borderId="8" xfId="355" applyNumberFormat="1" applyFont="1" applyFill="1" applyBorder="1" applyAlignment="1" applyProtection="1">
      <alignment vertical="center" wrapText="1"/>
      <protection locked="0"/>
    </xf>
    <xf numFmtId="0" fontId="69" fillId="51" borderId="0" xfId="0" applyFont="1" applyFill="1" applyAlignment="1">
      <alignment horizontal="left" vertical="center" wrapText="1"/>
    </xf>
    <xf numFmtId="0" fontId="12" fillId="36" borderId="65" xfId="0" applyFont="1" applyFill="1" applyBorder="1" applyAlignment="1" applyProtection="1">
      <alignment horizontal="left" vertical="center"/>
      <protection locked="0"/>
    </xf>
    <xf numFmtId="0" fontId="139" fillId="0" borderId="0" xfId="0" applyFont="1" applyAlignment="1">
      <alignment horizontal="left" vertical="center" wrapText="1"/>
    </xf>
    <xf numFmtId="0" fontId="11" fillId="0" borderId="6" xfId="0" applyFont="1" applyBorder="1" applyAlignment="1">
      <alignment horizontal="center" vertical="center"/>
    </xf>
    <xf numFmtId="0" fontId="11" fillId="0" borderId="7" xfId="0" applyFont="1" applyBorder="1" applyAlignment="1">
      <alignment horizontal="center" vertical="center"/>
    </xf>
    <xf numFmtId="0" fontId="11" fillId="0" borderId="8" xfId="0" applyFont="1" applyBorder="1" applyAlignment="1">
      <alignment horizontal="center" vertical="center"/>
    </xf>
    <xf numFmtId="0" fontId="12" fillId="51" borderId="0" xfId="0" applyFont="1" applyFill="1" applyAlignment="1">
      <alignment horizontal="left" vertical="center"/>
    </xf>
    <xf numFmtId="0" fontId="11" fillId="51" borderId="0" xfId="0" applyFont="1" applyFill="1" applyAlignment="1">
      <alignment horizontal="left" vertical="center"/>
    </xf>
    <xf numFmtId="0" fontId="11" fillId="36" borderId="66" xfId="0" applyFont="1" applyFill="1" applyBorder="1" applyAlignment="1" applyProtection="1">
      <alignment horizontal="center" vertical="center"/>
      <protection locked="0"/>
    </xf>
    <xf numFmtId="0" fontId="11" fillId="36" borderId="67" xfId="0" applyFont="1" applyFill="1" applyBorder="1" applyAlignment="1" applyProtection="1">
      <alignment horizontal="center" vertical="center"/>
      <protection locked="0"/>
    </xf>
    <xf numFmtId="0" fontId="12" fillId="37" borderId="6" xfId="0" applyFont="1" applyFill="1" applyBorder="1" applyAlignment="1" applyProtection="1">
      <alignment horizontal="center" vertical="center" wrapText="1"/>
      <protection locked="0"/>
    </xf>
    <xf numFmtId="0" fontId="12" fillId="37" borderId="8" xfId="0" applyFont="1" applyFill="1" applyBorder="1" applyAlignment="1" applyProtection="1">
      <alignment horizontal="center" vertical="center" wrapText="1"/>
      <protection locked="0"/>
    </xf>
    <xf numFmtId="0" fontId="11" fillId="51" borderId="0" xfId="0" applyFont="1" applyFill="1" applyBorder="1" applyAlignment="1">
      <alignment horizontal="left" vertical="center" wrapText="1"/>
    </xf>
    <xf numFmtId="168" fontId="12" fillId="51" borderId="6" xfId="0" applyNumberFormat="1" applyFont="1" applyFill="1" applyBorder="1" applyAlignment="1" applyProtection="1">
      <alignment horizontal="left" vertical="center" wrapText="1"/>
    </xf>
    <xf numFmtId="168" fontId="12" fillId="51" borderId="8" xfId="0" applyNumberFormat="1" applyFont="1" applyFill="1" applyBorder="1" applyAlignment="1" applyProtection="1">
      <alignment horizontal="left" vertical="center" wrapText="1"/>
    </xf>
    <xf numFmtId="0" fontId="12" fillId="52" borderId="6" xfId="0" applyFont="1" applyFill="1" applyBorder="1" applyAlignment="1">
      <alignment horizontal="left" vertical="center" wrapText="1"/>
    </xf>
    <xf numFmtId="0" fontId="12" fillId="52" borderId="8" xfId="0" applyFont="1" applyFill="1" applyBorder="1" applyAlignment="1">
      <alignment horizontal="left" vertical="center" wrapText="1"/>
    </xf>
    <xf numFmtId="3" fontId="69" fillId="51" borderId="0" xfId="0" applyNumberFormat="1" applyFont="1" applyFill="1" applyAlignment="1">
      <alignment horizontal="left" vertical="center" wrapText="1"/>
    </xf>
    <xf numFmtId="0" fontId="69" fillId="51" borderId="6" xfId="0" applyFont="1" applyFill="1" applyBorder="1" applyAlignment="1">
      <alignment horizontal="center" vertical="top" wrapText="1"/>
    </xf>
    <xf numFmtId="0" fontId="69" fillId="51" borderId="7" xfId="0" applyFont="1" applyFill="1" applyBorder="1" applyAlignment="1">
      <alignment horizontal="center" vertical="top" wrapText="1"/>
    </xf>
    <xf numFmtId="0" fontId="69" fillId="51" borderId="8" xfId="0" applyFont="1" applyFill="1" applyBorder="1" applyAlignment="1">
      <alignment horizontal="center" vertical="top" wrapText="1"/>
    </xf>
    <xf numFmtId="168" fontId="70" fillId="3" borderId="6" xfId="0" applyNumberFormat="1" applyFont="1" applyFill="1" applyBorder="1" applyAlignment="1" applyProtection="1">
      <alignment horizontal="left" vertical="top" wrapText="1"/>
      <protection locked="0"/>
    </xf>
    <xf numFmtId="168" fontId="70" fillId="3" borderId="7" xfId="0" applyNumberFormat="1" applyFont="1" applyFill="1" applyBorder="1" applyAlignment="1" applyProtection="1">
      <alignment horizontal="left" vertical="top" wrapText="1"/>
      <protection locked="0"/>
    </xf>
    <xf numFmtId="168" fontId="70" fillId="3" borderId="8" xfId="0" applyNumberFormat="1" applyFont="1" applyFill="1" applyBorder="1" applyAlignment="1" applyProtection="1">
      <alignment horizontal="left" vertical="top" wrapText="1"/>
      <protection locked="0"/>
    </xf>
    <xf numFmtId="0" fontId="70" fillId="0" borderId="0" xfId="0" applyFont="1" applyFill="1" applyAlignment="1">
      <alignment horizontal="justify" vertical="center" wrapText="1"/>
    </xf>
    <xf numFmtId="0" fontId="75" fillId="0" borderId="13" xfId="0" applyFont="1" applyFill="1" applyBorder="1" applyAlignment="1" applyProtection="1">
      <alignment horizontal="center" vertical="top" wrapText="1"/>
      <protection hidden="1"/>
    </xf>
    <xf numFmtId="0" fontId="75" fillId="0" borderId="0" xfId="0" applyFont="1" applyFill="1" applyBorder="1" applyAlignment="1" applyProtection="1">
      <alignment horizontal="center" vertical="top" wrapText="1"/>
      <protection hidden="1"/>
    </xf>
    <xf numFmtId="0" fontId="75" fillId="0" borderId="14" xfId="0" applyFont="1" applyFill="1" applyBorder="1" applyAlignment="1" applyProtection="1">
      <alignment horizontal="center" vertical="top" wrapText="1"/>
      <protection hidden="1"/>
    </xf>
    <xf numFmtId="0" fontId="12" fillId="51" borderId="6" xfId="0" applyFont="1" applyFill="1" applyBorder="1" applyAlignment="1">
      <alignment horizontal="left" vertical="center" wrapText="1"/>
    </xf>
    <xf numFmtId="0" fontId="12" fillId="51" borderId="8" xfId="0" applyFont="1" applyFill="1" applyBorder="1" applyAlignment="1">
      <alignment horizontal="left" vertical="center" wrapText="1"/>
    </xf>
    <xf numFmtId="0" fontId="126" fillId="56" borderId="6" xfId="0" applyFont="1" applyFill="1" applyBorder="1" applyAlignment="1">
      <alignment horizontal="center" vertical="center"/>
    </xf>
    <xf numFmtId="0" fontId="126" fillId="56" borderId="7" xfId="0" applyFont="1" applyFill="1" applyBorder="1" applyAlignment="1">
      <alignment horizontal="center" vertical="center"/>
    </xf>
    <xf numFmtId="0" fontId="126" fillId="56" borderId="8" xfId="0" applyFont="1" applyFill="1" applyBorder="1" applyAlignment="1">
      <alignment horizontal="center" vertical="center"/>
    </xf>
    <xf numFmtId="0" fontId="11" fillId="2" borderId="1" xfId="1" applyFont="1" applyFill="1" applyBorder="1" applyAlignment="1">
      <alignment horizontal="center" vertical="center"/>
    </xf>
    <xf numFmtId="0" fontId="7" fillId="33" borderId="11" xfId="0" applyFont="1" applyFill="1" applyBorder="1" applyAlignment="1">
      <alignment horizontal="center" vertical="center"/>
    </xf>
    <xf numFmtId="0" fontId="7" fillId="33" borderId="11" xfId="0" applyFont="1" applyFill="1" applyBorder="1" applyAlignment="1">
      <alignment horizontal="center" vertical="center" wrapText="1"/>
    </xf>
    <xf numFmtId="49" fontId="11" fillId="2" borderId="6" xfId="0" applyNumberFormat="1" applyFont="1" applyFill="1" applyBorder="1" applyAlignment="1">
      <alignment horizontal="left" vertical="center"/>
    </xf>
    <xf numFmtId="49" fontId="11" fillId="2" borderId="61" xfId="0" applyNumberFormat="1" applyFont="1" applyFill="1" applyBorder="1" applyAlignment="1">
      <alignment horizontal="left" vertical="center"/>
    </xf>
    <xf numFmtId="49" fontId="11" fillId="2" borderId="59" xfId="0" applyNumberFormat="1" applyFont="1" applyFill="1" applyBorder="1" applyAlignment="1">
      <alignment horizontal="center" vertical="center"/>
    </xf>
    <xf numFmtId="49" fontId="11" fillId="2" borderId="9" xfId="0" applyNumberFormat="1" applyFont="1" applyFill="1" applyBorder="1" applyAlignment="1">
      <alignment horizontal="center" vertical="center"/>
    </xf>
    <xf numFmtId="0" fontId="11" fillId="2" borderId="59" xfId="0" applyFont="1" applyFill="1" applyBorder="1" applyAlignment="1">
      <alignment horizontal="left" vertical="center"/>
    </xf>
    <xf numFmtId="0" fontId="11" fillId="2" borderId="9" xfId="0" applyFont="1" applyFill="1" applyBorder="1" applyAlignment="1">
      <alignment horizontal="left" vertical="center"/>
    </xf>
    <xf numFmtId="0" fontId="75" fillId="3" borderId="0" xfId="0" applyFont="1" applyFill="1" applyAlignment="1">
      <alignment horizontal="justify" vertical="center" wrapText="1"/>
    </xf>
    <xf numFmtId="49" fontId="11" fillId="2" borderId="62" xfId="0" applyNumberFormat="1" applyFont="1" applyFill="1" applyBorder="1" applyAlignment="1">
      <alignment horizontal="left" vertical="center"/>
    </xf>
    <xf numFmtId="49" fontId="11" fillId="2" borderId="63" xfId="0" applyNumberFormat="1" applyFont="1" applyFill="1" applyBorder="1" applyAlignment="1">
      <alignment horizontal="left" vertical="center"/>
    </xf>
    <xf numFmtId="49" fontId="11" fillId="2" borderId="1" xfId="0" applyNumberFormat="1" applyFont="1" applyFill="1" applyBorder="1" applyAlignment="1">
      <alignment horizontal="center" vertical="center"/>
    </xf>
    <xf numFmtId="0" fontId="11" fillId="2" borderId="1" xfId="0" applyFont="1" applyFill="1" applyBorder="1" applyAlignment="1">
      <alignment horizontal="left" vertical="center"/>
    </xf>
    <xf numFmtId="49" fontId="11" fillId="2" borderId="0" xfId="0" applyNumberFormat="1" applyFont="1" applyFill="1" applyAlignment="1">
      <alignment horizontal="left" vertical="center"/>
    </xf>
    <xf numFmtId="49" fontId="5" fillId="2" borderId="0" xfId="0" applyNumberFormat="1" applyFont="1" applyFill="1" applyAlignment="1">
      <alignment horizontal="left"/>
    </xf>
    <xf numFmtId="49" fontId="5" fillId="2" borderId="0" xfId="0" applyNumberFormat="1" applyFont="1" applyFill="1" applyAlignment="1">
      <alignment horizontal="left" vertical="center"/>
    </xf>
    <xf numFmtId="0" fontId="70" fillId="3" borderId="0" xfId="0" applyFont="1" applyFill="1" applyAlignment="1">
      <alignment horizontal="justify" vertical="top" wrapText="1"/>
    </xf>
    <xf numFmtId="0" fontId="11" fillId="2" borderId="1" xfId="0" applyFont="1" applyFill="1" applyBorder="1" applyAlignment="1">
      <alignment horizontal="center" vertical="center"/>
    </xf>
    <xf numFmtId="0" fontId="11" fillId="0" borderId="0" xfId="0" applyFont="1" applyFill="1" applyBorder="1" applyAlignment="1">
      <alignment horizontal="center" vertical="center"/>
    </xf>
    <xf numFmtId="0" fontId="5" fillId="2" borderId="1" xfId="0" applyFont="1" applyFill="1" applyBorder="1" applyAlignment="1">
      <alignment horizontal="center" vertical="center"/>
    </xf>
    <xf numFmtId="0" fontId="5" fillId="2" borderId="1" xfId="0" applyFont="1" applyFill="1" applyBorder="1" applyAlignment="1">
      <alignment horizontal="center" vertical="center" wrapText="1"/>
    </xf>
    <xf numFmtId="0" fontId="5" fillId="2" borderId="1" xfId="0" applyFont="1" applyFill="1" applyBorder="1" applyAlignment="1">
      <alignment horizontal="left" vertical="center" wrapText="1"/>
    </xf>
    <xf numFmtId="0" fontId="11" fillId="2" borderId="1" xfId="0" applyFont="1" applyFill="1" applyBorder="1" applyAlignment="1">
      <alignment horizontal="center" vertical="center" wrapText="1"/>
    </xf>
    <xf numFmtId="0" fontId="5" fillId="2" borderId="1" xfId="0" applyFont="1" applyFill="1" applyBorder="1" applyAlignment="1">
      <alignment horizontal="left" vertical="center"/>
    </xf>
    <xf numFmtId="49" fontId="5" fillId="2" borderId="40" xfId="0" applyNumberFormat="1" applyFont="1" applyFill="1" applyBorder="1" applyAlignment="1">
      <alignment horizontal="center"/>
    </xf>
    <xf numFmtId="49" fontId="5" fillId="2" borderId="10" xfId="0" applyNumberFormat="1" applyFont="1" applyFill="1" applyBorder="1" applyAlignment="1">
      <alignment horizontal="center"/>
    </xf>
    <xf numFmtId="49" fontId="5" fillId="2" borderId="0" xfId="2" applyNumberFormat="1" applyFont="1" applyFill="1" applyAlignment="1">
      <alignment horizontal="left"/>
    </xf>
    <xf numFmtId="0" fontId="14" fillId="2" borderId="1" xfId="2" applyFont="1" applyFill="1" applyBorder="1" applyAlignment="1">
      <alignment horizontal="center" vertical="center"/>
    </xf>
    <xf numFmtId="0" fontId="14" fillId="2" borderId="6" xfId="2" applyFont="1" applyFill="1" applyBorder="1" applyAlignment="1">
      <alignment horizontal="center" vertical="center"/>
    </xf>
    <xf numFmtId="0" fontId="14" fillId="2" borderId="7" xfId="2" applyFont="1" applyFill="1" applyBorder="1" applyAlignment="1">
      <alignment horizontal="center" vertical="center"/>
    </xf>
    <xf numFmtId="0" fontId="14" fillId="2" borderId="8" xfId="2" applyFont="1" applyFill="1" applyBorder="1" applyAlignment="1">
      <alignment horizontal="center" vertical="center"/>
    </xf>
    <xf numFmtId="170" fontId="1" fillId="0" borderId="11" xfId="355" applyNumberFormat="1" applyFont="1" applyFill="1" applyBorder="1" applyAlignment="1" applyProtection="1">
      <alignment horizontal="center" vertical="center"/>
    </xf>
    <xf numFmtId="170" fontId="1" fillId="0" borderId="9" xfId="355" applyNumberFormat="1" applyFont="1" applyFill="1" applyBorder="1" applyAlignment="1" applyProtection="1">
      <alignment horizontal="center" vertical="center"/>
    </xf>
    <xf numFmtId="170" fontId="2" fillId="0" borderId="11" xfId="355" applyNumberFormat="1" applyFont="1" applyFill="1" applyBorder="1" applyAlignment="1" applyProtection="1">
      <alignment horizontal="center" vertical="center" wrapText="1"/>
    </xf>
    <xf numFmtId="170" fontId="2" fillId="0" borderId="9" xfId="355" applyNumberFormat="1" applyFont="1" applyFill="1" applyBorder="1" applyAlignment="1" applyProtection="1">
      <alignment horizontal="center" vertical="center" wrapText="1"/>
    </xf>
    <xf numFmtId="49" fontId="1" fillId="0" borderId="11" xfId="355" applyNumberFormat="1" applyFont="1" applyFill="1" applyBorder="1" applyAlignment="1" applyProtection="1">
      <alignment horizontal="center" vertical="center" wrapText="1"/>
      <protection locked="0"/>
    </xf>
    <xf numFmtId="49" fontId="1" fillId="0" borderId="9" xfId="355" applyNumberFormat="1" applyFont="1" applyFill="1" applyBorder="1" applyAlignment="1" applyProtection="1">
      <alignment horizontal="center" vertical="center" wrapText="1"/>
      <protection locked="0"/>
    </xf>
    <xf numFmtId="14" fontId="1" fillId="0" borderId="11" xfId="355" applyNumberFormat="1" applyFont="1" applyBorder="1" applyAlignment="1" applyProtection="1">
      <alignment horizontal="center" vertical="center" wrapText="1"/>
      <protection locked="0"/>
    </xf>
    <xf numFmtId="14" fontId="1" fillId="0" borderId="9" xfId="355" applyNumberFormat="1" applyFont="1" applyBorder="1" applyAlignment="1" applyProtection="1">
      <alignment horizontal="center" vertical="center" wrapText="1"/>
      <protection locked="0"/>
    </xf>
    <xf numFmtId="0" fontId="14" fillId="2" borderId="20" xfId="2" applyFont="1" applyFill="1" applyBorder="1" applyAlignment="1">
      <alignment horizontal="center" vertical="center" wrapText="1"/>
    </xf>
    <xf numFmtId="0" fontId="14" fillId="2" borderId="24" xfId="2" applyFont="1" applyFill="1" applyBorder="1" applyAlignment="1">
      <alignment horizontal="center" vertical="center" wrapText="1"/>
    </xf>
    <xf numFmtId="0" fontId="14" fillId="2" borderId="23" xfId="2" applyFont="1" applyFill="1" applyBorder="1" applyAlignment="1">
      <alignment horizontal="center" vertical="center" wrapText="1"/>
    </xf>
    <xf numFmtId="0" fontId="14" fillId="2" borderId="6" xfId="2" applyFont="1" applyFill="1" applyBorder="1" applyAlignment="1">
      <alignment horizontal="center" vertical="center" wrapText="1"/>
    </xf>
    <xf numFmtId="0" fontId="14" fillId="2" borderId="7" xfId="2" applyFont="1" applyFill="1" applyBorder="1" applyAlignment="1">
      <alignment horizontal="center" vertical="center" wrapText="1"/>
    </xf>
    <xf numFmtId="0" fontId="14" fillId="2" borderId="8" xfId="2" applyFont="1" applyFill="1" applyBorder="1" applyAlignment="1">
      <alignment horizontal="center" vertical="center" wrapText="1"/>
    </xf>
    <xf numFmtId="0" fontId="14" fillId="2" borderId="35" xfId="2" applyFont="1" applyFill="1" applyBorder="1" applyAlignment="1">
      <alignment horizontal="center" vertical="center" wrapText="1"/>
    </xf>
    <xf numFmtId="0" fontId="14" fillId="2" borderId="36" xfId="2" applyFont="1" applyFill="1" applyBorder="1" applyAlignment="1">
      <alignment horizontal="center" vertical="center"/>
    </xf>
    <xf numFmtId="0" fontId="14" fillId="2" borderId="18" xfId="2" applyFont="1" applyFill="1" applyBorder="1" applyAlignment="1">
      <alignment horizontal="center" vertical="center"/>
    </xf>
    <xf numFmtId="0" fontId="14" fillId="2" borderId="22" xfId="2" applyFont="1" applyFill="1" applyBorder="1" applyAlignment="1">
      <alignment horizontal="center" vertical="center" wrapText="1"/>
    </xf>
    <xf numFmtId="0" fontId="20" fillId="2" borderId="20" xfId="2" applyFont="1" applyFill="1" applyBorder="1" applyAlignment="1">
      <alignment horizontal="center" vertical="center" wrapText="1"/>
    </xf>
    <xf numFmtId="0" fontId="20" fillId="2" borderId="18" xfId="2" applyFont="1" applyFill="1" applyBorder="1" applyAlignment="1">
      <alignment horizontal="center" vertical="center" wrapText="1"/>
    </xf>
    <xf numFmtId="0" fontId="14" fillId="2" borderId="30" xfId="2" applyFont="1" applyFill="1" applyBorder="1" applyAlignment="1">
      <alignment horizontal="center" vertical="center" wrapText="1"/>
    </xf>
    <xf numFmtId="0" fontId="14" fillId="2" borderId="18" xfId="2" applyFont="1" applyFill="1" applyBorder="1" applyAlignment="1">
      <alignment horizontal="center" vertical="center" wrapText="1"/>
    </xf>
    <xf numFmtId="0" fontId="14" fillId="2" borderId="27" xfId="2" applyFont="1" applyFill="1" applyBorder="1" applyAlignment="1">
      <alignment horizontal="center" vertical="center" wrapText="1"/>
    </xf>
    <xf numFmtId="0" fontId="14" fillId="2" borderId="29" xfId="2" applyFont="1" applyFill="1" applyBorder="1" applyAlignment="1">
      <alignment horizontal="center" vertical="center" wrapText="1"/>
    </xf>
    <xf numFmtId="0" fontId="25" fillId="2" borderId="32" xfId="2" applyFont="1" applyFill="1" applyBorder="1" applyAlignment="1">
      <alignment horizontal="center" vertical="center" wrapText="1"/>
    </xf>
    <xf numFmtId="0" fontId="25" fillId="2" borderId="19" xfId="2" applyFont="1" applyFill="1" applyBorder="1" applyAlignment="1">
      <alignment horizontal="center" vertical="center" wrapText="1"/>
    </xf>
    <xf numFmtId="0" fontId="20" fillId="2" borderId="25" xfId="2" applyFont="1" applyFill="1" applyBorder="1" applyAlignment="1">
      <alignment horizontal="center" vertical="center" wrapText="1"/>
    </xf>
    <xf numFmtId="0" fontId="20" fillId="2" borderId="26" xfId="2" applyFont="1" applyFill="1" applyBorder="1" applyAlignment="1">
      <alignment horizontal="center" vertical="center" wrapText="1"/>
    </xf>
    <xf numFmtId="0" fontId="20" fillId="2" borderId="21" xfId="2" applyFont="1" applyFill="1" applyBorder="1" applyAlignment="1">
      <alignment horizontal="center" vertical="center" wrapText="1"/>
    </xf>
    <xf numFmtId="0" fontId="20" fillId="2" borderId="24" xfId="2" applyFont="1" applyFill="1" applyBorder="1" applyAlignment="1">
      <alignment horizontal="center" vertical="center" wrapText="1"/>
    </xf>
    <xf numFmtId="0" fontId="20" fillId="2" borderId="23" xfId="2" applyFont="1" applyFill="1" applyBorder="1" applyAlignment="1">
      <alignment horizontal="center" vertical="center" wrapText="1"/>
    </xf>
    <xf numFmtId="0" fontId="14" fillId="2" borderId="5" xfId="2" applyFont="1" applyFill="1" applyBorder="1" applyAlignment="1">
      <alignment horizontal="center" vertical="center" wrapText="1"/>
    </xf>
    <xf numFmtId="0" fontId="14" fillId="2" borderId="9" xfId="2" applyFont="1" applyFill="1" applyBorder="1" applyAlignment="1">
      <alignment horizontal="center" vertical="center" wrapText="1"/>
    </xf>
    <xf numFmtId="0" fontId="14" fillId="2" borderId="37" xfId="2" applyFont="1" applyFill="1" applyBorder="1" applyAlignment="1">
      <alignment horizontal="center" vertical="center"/>
    </xf>
    <xf numFmtId="0" fontId="14" fillId="2" borderId="19" xfId="2" applyFont="1" applyFill="1" applyBorder="1" applyAlignment="1">
      <alignment horizontal="center" vertical="center"/>
    </xf>
    <xf numFmtId="0" fontId="14" fillId="2" borderId="31" xfId="2" applyFont="1" applyFill="1" applyBorder="1" applyAlignment="1">
      <alignment horizontal="center" vertical="center"/>
    </xf>
    <xf numFmtId="0" fontId="14" fillId="2" borderId="9" xfId="2" applyFont="1" applyFill="1" applyBorder="1" applyAlignment="1">
      <alignment horizontal="center" vertical="center"/>
    </xf>
    <xf numFmtId="0" fontId="20" fillId="2" borderId="27" xfId="2" applyFont="1" applyFill="1" applyBorder="1" applyAlignment="1">
      <alignment horizontal="center" vertical="center" wrapText="1"/>
    </xf>
    <xf numFmtId="0" fontId="20" fillId="2" borderId="28" xfId="2" applyFont="1" applyFill="1" applyBorder="1" applyAlignment="1">
      <alignment horizontal="center" vertical="center" wrapText="1"/>
    </xf>
    <xf numFmtId="0" fontId="20" fillId="2" borderId="29" xfId="2" applyFont="1" applyFill="1" applyBorder="1" applyAlignment="1">
      <alignment horizontal="center" vertical="center" wrapText="1"/>
    </xf>
    <xf numFmtId="0" fontId="14" fillId="2" borderId="30" xfId="2" applyFont="1" applyFill="1" applyBorder="1" applyAlignment="1">
      <alignment horizontal="center" vertical="center"/>
    </xf>
    <xf numFmtId="0" fontId="14" fillId="2" borderId="32" xfId="2" applyFont="1" applyFill="1" applyBorder="1" applyAlignment="1">
      <alignment horizontal="center" vertical="center"/>
    </xf>
    <xf numFmtId="49" fontId="11" fillId="2" borderId="0" xfId="0" applyNumberFormat="1" applyFont="1" applyFill="1" applyBorder="1" applyAlignment="1">
      <alignment horizontal="left" vertical="center"/>
    </xf>
    <xf numFmtId="0" fontId="13" fillId="2" borderId="68" xfId="359" applyFont="1" applyFill="1" applyBorder="1" applyAlignment="1">
      <alignment horizontal="center" vertical="center" wrapText="1"/>
    </xf>
    <xf numFmtId="0" fontId="13" fillId="2" borderId="13" xfId="359" applyFont="1" applyFill="1" applyBorder="1" applyAlignment="1">
      <alignment horizontal="center" vertical="center" wrapText="1"/>
    </xf>
    <xf numFmtId="0" fontId="13" fillId="2" borderId="40" xfId="359" applyFont="1" applyFill="1" applyBorder="1" applyAlignment="1">
      <alignment horizontal="center" vertical="center" wrapText="1"/>
    </xf>
    <xf numFmtId="0" fontId="93" fillId="2" borderId="1" xfId="359" applyFont="1" applyFill="1" applyBorder="1" applyAlignment="1">
      <alignment horizontal="center" vertical="center"/>
    </xf>
    <xf numFmtId="0" fontId="13" fillId="2" borderId="1" xfId="359" applyFont="1" applyFill="1" applyBorder="1" applyAlignment="1">
      <alignment horizontal="center" vertical="center" wrapText="1"/>
    </xf>
    <xf numFmtId="0" fontId="74" fillId="2" borderId="68" xfId="0" applyFont="1" applyFill="1" applyBorder="1" applyAlignment="1">
      <alignment horizontal="center" vertical="center" wrapText="1"/>
    </xf>
    <xf numFmtId="0" fontId="74" fillId="2" borderId="11" xfId="0" applyFont="1" applyFill="1" applyBorder="1" applyAlignment="1">
      <alignment horizontal="center" vertical="center" wrapText="1"/>
    </xf>
    <xf numFmtId="0" fontId="74" fillId="2" borderId="9" xfId="0" applyFont="1" applyFill="1" applyBorder="1" applyAlignment="1">
      <alignment horizontal="center" vertical="center" wrapText="1"/>
    </xf>
    <xf numFmtId="0" fontId="74" fillId="2" borderId="5" xfId="0" applyFont="1" applyFill="1" applyBorder="1" applyAlignment="1">
      <alignment horizontal="center" vertical="center" wrapText="1"/>
    </xf>
    <xf numFmtId="0" fontId="74" fillId="2" borderId="40" xfId="0" applyFont="1" applyFill="1" applyBorder="1" applyAlignment="1">
      <alignment horizontal="center" vertical="center" wrapText="1"/>
    </xf>
    <xf numFmtId="0" fontId="74" fillId="2" borderId="12" xfId="0" applyFont="1" applyFill="1" applyBorder="1" applyAlignment="1">
      <alignment horizontal="center" vertical="center" wrapText="1"/>
    </xf>
    <xf numFmtId="0" fontId="74" fillId="2" borderId="69" xfId="0" applyFont="1" applyFill="1" applyBorder="1" applyAlignment="1">
      <alignment horizontal="center" vertical="center" wrapText="1"/>
    </xf>
    <xf numFmtId="0" fontId="74" fillId="2" borderId="38" xfId="0" applyFont="1" applyFill="1" applyBorder="1" applyAlignment="1">
      <alignment horizontal="center" vertical="center" wrapText="1"/>
    </xf>
    <xf numFmtId="0" fontId="74" fillId="2" borderId="13" xfId="0" applyFont="1" applyFill="1" applyBorder="1" applyAlignment="1">
      <alignment horizontal="center" vertical="center" wrapText="1"/>
    </xf>
    <xf numFmtId="0" fontId="74" fillId="2" borderId="75" xfId="0" applyFont="1" applyFill="1" applyBorder="1" applyAlignment="1">
      <alignment horizontal="center" vertical="center" wrapText="1"/>
    </xf>
    <xf numFmtId="0" fontId="74" fillId="2" borderId="10" xfId="0" applyFont="1" applyFill="1" applyBorder="1" applyAlignment="1">
      <alignment horizontal="center" vertical="center" wrapText="1"/>
    </xf>
    <xf numFmtId="0" fontId="13" fillId="3" borderId="64" xfId="359" applyFont="1" applyFill="1" applyBorder="1" applyAlignment="1">
      <alignment horizontal="center" vertical="center"/>
    </xf>
    <xf numFmtId="0" fontId="13" fillId="3" borderId="0" xfId="359" applyFont="1" applyFill="1" applyAlignment="1">
      <alignment horizontal="center" vertical="center"/>
    </xf>
    <xf numFmtId="0" fontId="13" fillId="2" borderId="70" xfId="359" applyFont="1" applyFill="1" applyBorder="1" applyAlignment="1">
      <alignment horizontal="center" vertical="center"/>
    </xf>
    <xf numFmtId="0" fontId="13" fillId="2" borderId="14" xfId="359" applyFont="1" applyFill="1" applyBorder="1" applyAlignment="1">
      <alignment horizontal="center" vertical="center"/>
    </xf>
    <xf numFmtId="0" fontId="13" fillId="2" borderId="10" xfId="359" applyFont="1" applyFill="1" applyBorder="1" applyAlignment="1">
      <alignment horizontal="center" vertical="center"/>
    </xf>
    <xf numFmtId="0" fontId="13" fillId="2" borderId="70" xfId="359" applyFont="1" applyFill="1" applyBorder="1" applyAlignment="1">
      <alignment horizontal="center" vertical="center" wrapText="1"/>
    </xf>
    <xf numFmtId="0" fontId="13" fillId="2" borderId="14" xfId="359" applyFont="1" applyFill="1" applyBorder="1" applyAlignment="1">
      <alignment horizontal="center" vertical="center" wrapText="1"/>
    </xf>
    <xf numFmtId="0" fontId="13" fillId="2" borderId="10" xfId="359" applyFont="1" applyFill="1" applyBorder="1" applyAlignment="1">
      <alignment horizontal="center" vertical="center" wrapText="1"/>
    </xf>
    <xf numFmtId="0" fontId="13" fillId="2" borderId="5" xfId="359" applyFont="1" applyFill="1" applyBorder="1" applyAlignment="1">
      <alignment horizontal="center" vertical="center" wrapText="1"/>
    </xf>
    <xf numFmtId="0" fontId="13" fillId="2" borderId="11" xfId="359" applyFont="1" applyFill="1" applyBorder="1" applyAlignment="1">
      <alignment horizontal="center" vertical="center" wrapText="1"/>
    </xf>
    <xf numFmtId="0" fontId="13" fillId="2" borderId="9" xfId="359" applyFont="1" applyFill="1" applyBorder="1" applyAlignment="1">
      <alignment horizontal="center" vertical="center" wrapText="1"/>
    </xf>
    <xf numFmtId="0" fontId="11" fillId="2" borderId="31" xfId="8" quotePrefix="1" applyFont="1" applyFill="1" applyBorder="1" applyAlignment="1">
      <alignment horizontal="center" vertical="center" wrapText="1"/>
    </xf>
    <xf numFmtId="0" fontId="11" fillId="2" borderId="9" xfId="8" quotePrefix="1" applyFont="1" applyFill="1" applyBorder="1" applyAlignment="1">
      <alignment horizontal="center" vertical="center" wrapText="1"/>
    </xf>
    <xf numFmtId="0" fontId="93" fillId="2" borderId="27" xfId="359" applyFont="1" applyFill="1" applyBorder="1" applyAlignment="1">
      <alignment horizontal="left" vertical="center" indent="1"/>
    </xf>
    <xf numFmtId="0" fontId="93" fillId="2" borderId="28" xfId="359" applyFont="1" applyFill="1" applyBorder="1" applyAlignment="1">
      <alignment horizontal="left" vertical="center" indent="1"/>
    </xf>
    <xf numFmtId="0" fontId="93" fillId="2" borderId="29" xfId="359" applyFont="1" applyFill="1" applyBorder="1" applyAlignment="1">
      <alignment horizontal="left" vertical="center" indent="1"/>
    </xf>
    <xf numFmtId="0" fontId="79" fillId="0" borderId="27" xfId="8" applyFont="1" applyBorder="1" applyAlignment="1">
      <alignment horizontal="center" vertical="center" wrapText="1"/>
    </xf>
    <xf numFmtId="0" fontId="79" fillId="0" borderId="28" xfId="8" applyFont="1" applyBorder="1" applyAlignment="1">
      <alignment horizontal="center" vertical="center" wrapText="1"/>
    </xf>
    <xf numFmtId="0" fontId="79" fillId="0" borderId="29" xfId="8" applyFont="1" applyBorder="1" applyAlignment="1">
      <alignment horizontal="center" vertical="center" wrapText="1"/>
    </xf>
    <xf numFmtId="0" fontId="80" fillId="2" borderId="20" xfId="8" applyFont="1" applyFill="1" applyBorder="1" applyAlignment="1">
      <alignment horizontal="center" vertical="center" wrapText="1"/>
    </xf>
    <xf numFmtId="0" fontId="80" fillId="2" borderId="73" xfId="8" applyFont="1" applyFill="1" applyBorder="1" applyAlignment="1">
      <alignment horizontal="center" vertical="center" wrapText="1"/>
    </xf>
    <xf numFmtId="0" fontId="80" fillId="2" borderId="64" xfId="8" applyFont="1" applyFill="1" applyBorder="1" applyAlignment="1">
      <alignment horizontal="center" vertical="center" wrapText="1"/>
    </xf>
    <xf numFmtId="0" fontId="80" fillId="2" borderId="14" xfId="8" applyFont="1" applyFill="1" applyBorder="1" applyAlignment="1">
      <alignment horizontal="center" vertical="center" wrapText="1"/>
    </xf>
    <xf numFmtId="0" fontId="80" fillId="2" borderId="22" xfId="8" applyFont="1" applyFill="1" applyBorder="1" applyAlignment="1">
      <alignment horizontal="center" vertical="center" wrapText="1"/>
    </xf>
    <xf numFmtId="0" fontId="80" fillId="2" borderId="10" xfId="8" applyFont="1" applyFill="1" applyBorder="1" applyAlignment="1">
      <alignment horizontal="center" vertical="center" wrapText="1"/>
    </xf>
    <xf numFmtId="0" fontId="11" fillId="2" borderId="91" xfId="8" quotePrefix="1" applyFont="1" applyFill="1" applyBorder="1" applyAlignment="1">
      <alignment horizontal="center" vertical="center" wrapText="1"/>
    </xf>
    <xf numFmtId="0" fontId="11" fillId="2" borderId="1" xfId="8" quotePrefix="1" applyFont="1" applyFill="1" applyBorder="1" applyAlignment="1">
      <alignment horizontal="center" vertical="center" wrapText="1"/>
    </xf>
    <xf numFmtId="0" fontId="11" fillId="2" borderId="90" xfId="8" applyFont="1" applyFill="1" applyBorder="1" applyAlignment="1">
      <alignment horizontal="center" vertical="center" wrapText="1"/>
    </xf>
    <xf numFmtId="0" fontId="11" fillId="2" borderId="24" xfId="8" applyFont="1" applyFill="1" applyBorder="1" applyAlignment="1">
      <alignment horizontal="center" vertical="center" wrapText="1"/>
    </xf>
    <xf numFmtId="0" fontId="11" fillId="2" borderId="73" xfId="8" applyFont="1" applyFill="1" applyBorder="1" applyAlignment="1">
      <alignment horizontal="center" vertical="center" wrapText="1"/>
    </xf>
    <xf numFmtId="0" fontId="11" fillId="2" borderId="23" xfId="8" applyFont="1" applyFill="1" applyBorder="1" applyAlignment="1">
      <alignment horizontal="center" vertical="center" wrapText="1"/>
    </xf>
    <xf numFmtId="0" fontId="13" fillId="2" borderId="93" xfId="8" applyFont="1" applyFill="1" applyBorder="1" applyAlignment="1">
      <alignment horizontal="center" vertical="center"/>
    </xf>
    <xf numFmtId="0" fontId="13" fillId="2" borderId="26" xfId="8" applyFont="1" applyFill="1" applyBorder="1" applyAlignment="1">
      <alignment horizontal="center" vertical="center"/>
    </xf>
    <xf numFmtId="0" fontId="13" fillId="2" borderId="90" xfId="157" applyFont="1" applyFill="1" applyBorder="1" applyAlignment="1">
      <alignment horizontal="center" vertical="center"/>
    </xf>
    <xf numFmtId="0" fontId="13" fillId="2" borderId="23" xfId="157" applyFont="1" applyFill="1" applyBorder="1" applyAlignment="1">
      <alignment horizontal="center" vertical="center"/>
    </xf>
    <xf numFmtId="0" fontId="75" fillId="2" borderId="20" xfId="157" applyFont="1" applyFill="1" applyBorder="1" applyAlignment="1">
      <alignment horizontal="center"/>
    </xf>
    <xf numFmtId="0" fontId="75" fillId="2" borderId="64" xfId="157" applyFont="1" applyFill="1" applyBorder="1" applyAlignment="1">
      <alignment horizontal="center"/>
    </xf>
    <xf numFmtId="0" fontId="75" fillId="2" borderId="22" xfId="157" applyFont="1" applyFill="1" applyBorder="1" applyAlignment="1">
      <alignment horizontal="center"/>
    </xf>
    <xf numFmtId="0" fontId="13" fillId="2" borderId="90" xfId="157" applyFont="1" applyFill="1" applyBorder="1" applyAlignment="1">
      <alignment horizontal="left" vertical="center" wrapText="1" indent="3"/>
    </xf>
    <xf numFmtId="0" fontId="13" fillId="2" borderId="24" xfId="157" applyFont="1" applyFill="1" applyBorder="1" applyAlignment="1">
      <alignment horizontal="left" vertical="center" wrapText="1" indent="3"/>
    </xf>
    <xf numFmtId="0" fontId="13" fillId="2" borderId="73" xfId="157" applyFont="1" applyFill="1" applyBorder="1" applyAlignment="1">
      <alignment horizontal="left" vertical="center" wrapText="1" indent="3"/>
    </xf>
    <xf numFmtId="0" fontId="13" fillId="2" borderId="91" xfId="157" applyFont="1" applyFill="1" applyBorder="1" applyAlignment="1">
      <alignment horizontal="center" vertical="center"/>
    </xf>
    <xf numFmtId="0" fontId="13" fillId="2" borderId="31" xfId="157" applyFont="1" applyFill="1" applyBorder="1" applyAlignment="1">
      <alignment horizontal="center" vertical="center" wrapText="1"/>
    </xf>
    <xf numFmtId="0" fontId="13" fillId="2" borderId="9" xfId="157" applyFont="1" applyFill="1" applyBorder="1" applyAlignment="1">
      <alignment horizontal="center" vertical="center"/>
    </xf>
    <xf numFmtId="0" fontId="13" fillId="2" borderId="9" xfId="157" applyFont="1" applyFill="1" applyBorder="1" applyAlignment="1">
      <alignment horizontal="center" vertical="center" wrapText="1"/>
    </xf>
    <xf numFmtId="0" fontId="79" fillId="0" borderId="6" xfId="4" applyFont="1" applyFill="1" applyBorder="1" applyAlignment="1">
      <alignment horizontal="left" vertical="center" indent="5"/>
    </xf>
    <xf numFmtId="0" fontId="79" fillId="0" borderId="7" xfId="4" applyFont="1" applyFill="1" applyBorder="1" applyAlignment="1">
      <alignment horizontal="left" vertical="center" indent="5"/>
    </xf>
    <xf numFmtId="0" fontId="79" fillId="0" borderId="8" xfId="4" applyFont="1" applyFill="1" applyBorder="1" applyAlignment="1">
      <alignment horizontal="left" vertical="center" indent="5"/>
    </xf>
    <xf numFmtId="0" fontId="76" fillId="2" borderId="27" xfId="157" applyFont="1" applyFill="1" applyBorder="1" applyAlignment="1">
      <alignment horizontal="left" vertical="center" indent="2"/>
    </xf>
    <xf numFmtId="0" fontId="76" fillId="2" borderId="28" xfId="157" applyFont="1" applyFill="1" applyBorder="1" applyAlignment="1">
      <alignment horizontal="left" vertical="center" indent="2"/>
    </xf>
    <xf numFmtId="0" fontId="76" fillId="2" borderId="29" xfId="157" applyFont="1" applyFill="1" applyBorder="1" applyAlignment="1">
      <alignment horizontal="left" vertical="center" indent="2"/>
    </xf>
    <xf numFmtId="0" fontId="80" fillId="2" borderId="24" xfId="157" applyFont="1" applyFill="1" applyBorder="1" applyAlignment="1">
      <alignment horizontal="center"/>
    </xf>
    <xf numFmtId="0" fontId="80" fillId="2" borderId="73" xfId="157" applyFont="1" applyFill="1" applyBorder="1" applyAlignment="1">
      <alignment horizontal="center"/>
    </xf>
    <xf numFmtId="0" fontId="80" fillId="2" borderId="31" xfId="157" applyFont="1" applyFill="1" applyBorder="1" applyAlignment="1">
      <alignment horizontal="center" vertical="center" wrapText="1"/>
    </xf>
    <xf numFmtId="0" fontId="80" fillId="2" borderId="11" xfId="157" applyFont="1" applyFill="1" applyBorder="1" applyAlignment="1">
      <alignment horizontal="center" vertical="center" wrapText="1"/>
    </xf>
    <xf numFmtId="0" fontId="80" fillId="2" borderId="9" xfId="157" applyFont="1" applyFill="1" applyBorder="1" applyAlignment="1">
      <alignment horizontal="center" vertical="center" wrapText="1"/>
    </xf>
    <xf numFmtId="0" fontId="80" fillId="2" borderId="32" xfId="157" applyFont="1" applyFill="1" applyBorder="1" applyAlignment="1">
      <alignment horizontal="center" vertical="center" wrapText="1"/>
    </xf>
    <xf numFmtId="0" fontId="80" fillId="2" borderId="74" xfId="157" applyFont="1" applyFill="1" applyBorder="1" applyAlignment="1">
      <alignment horizontal="center" vertical="center" wrapText="1"/>
    </xf>
    <xf numFmtId="0" fontId="80" fillId="2" borderId="7" xfId="157" applyFont="1" applyFill="1" applyBorder="1" applyAlignment="1">
      <alignment horizontal="center" vertical="center" wrapText="1"/>
    </xf>
    <xf numFmtId="0" fontId="80" fillId="2" borderId="8" xfId="157" applyFont="1" applyFill="1" applyBorder="1" applyAlignment="1">
      <alignment horizontal="center" vertical="center" wrapText="1"/>
    </xf>
    <xf numFmtId="0" fontId="80" fillId="2" borderId="6" xfId="157" applyFont="1" applyFill="1" applyBorder="1" applyAlignment="1">
      <alignment horizontal="center" vertical="center" wrapText="1"/>
    </xf>
    <xf numFmtId="0" fontId="80" fillId="2" borderId="5" xfId="157" applyFont="1" applyFill="1" applyBorder="1" applyAlignment="1">
      <alignment horizontal="center" vertical="center" wrapText="1"/>
    </xf>
    <xf numFmtId="0" fontId="79" fillId="3" borderId="6" xfId="4" applyFont="1" applyFill="1" applyBorder="1" applyAlignment="1">
      <alignment horizontal="left" vertical="center" indent="5"/>
    </xf>
    <xf numFmtId="0" fontId="79" fillId="3" borderId="7" xfId="4" applyFont="1" applyFill="1" applyBorder="1" applyAlignment="1">
      <alignment horizontal="left" vertical="center" indent="5"/>
    </xf>
    <xf numFmtId="0" fontId="79" fillId="3" borderId="8" xfId="4" applyFont="1" applyFill="1" applyBorder="1" applyAlignment="1">
      <alignment horizontal="left" vertical="center" indent="5"/>
    </xf>
    <xf numFmtId="0" fontId="80" fillId="2" borderId="12" xfId="157" applyFont="1" applyFill="1" applyBorder="1" applyAlignment="1">
      <alignment horizontal="center" vertical="center" wrapText="1"/>
    </xf>
    <xf numFmtId="0" fontId="80" fillId="2" borderId="38" xfId="157" applyFont="1" applyFill="1" applyBorder="1" applyAlignment="1">
      <alignment horizontal="center" vertical="center" wrapText="1"/>
    </xf>
    <xf numFmtId="0" fontId="80" fillId="2" borderId="40" xfId="157" applyFont="1" applyFill="1" applyBorder="1" applyAlignment="1">
      <alignment horizontal="center" vertical="center" wrapText="1"/>
    </xf>
    <xf numFmtId="0" fontId="80" fillId="2" borderId="10" xfId="157" applyFont="1" applyFill="1" applyBorder="1" applyAlignment="1">
      <alignment horizontal="center" vertical="center" wrapText="1"/>
    </xf>
    <xf numFmtId="0" fontId="80" fillId="2" borderId="1" xfId="157" applyFont="1" applyFill="1" applyBorder="1" applyAlignment="1">
      <alignment horizontal="center" vertical="center" wrapText="1"/>
    </xf>
    <xf numFmtId="0" fontId="80" fillId="2" borderId="68" xfId="157" applyFont="1" applyFill="1" applyBorder="1" applyAlignment="1">
      <alignment horizontal="center" vertical="center" wrapText="1"/>
    </xf>
    <xf numFmtId="0" fontId="80" fillId="2" borderId="70" xfId="157" applyFont="1" applyFill="1" applyBorder="1" applyAlignment="1">
      <alignment horizontal="center" vertical="center" wrapText="1"/>
    </xf>
    <xf numFmtId="0" fontId="85" fillId="2" borderId="27" xfId="5" applyFont="1" applyFill="1" applyBorder="1" applyAlignment="1">
      <alignment horizontal="left" vertical="center" indent="1"/>
    </xf>
    <xf numFmtId="0" fontId="85" fillId="2" borderId="28" xfId="5" applyFont="1" applyFill="1" applyBorder="1" applyAlignment="1">
      <alignment horizontal="left" vertical="center" indent="1"/>
    </xf>
    <xf numFmtId="0" fontId="87" fillId="2" borderId="20" xfId="5" applyFont="1" applyFill="1" applyBorder="1" applyAlignment="1">
      <alignment vertical="center"/>
    </xf>
    <xf numFmtId="0" fontId="11" fillId="2" borderId="24" xfId="8" applyFont="1" applyFill="1" applyBorder="1" applyAlignment="1">
      <alignment vertical="center"/>
    </xf>
    <xf numFmtId="0" fontId="11" fillId="2" borderId="64" xfId="8" applyFont="1" applyFill="1" applyBorder="1" applyAlignment="1">
      <alignment vertical="center"/>
    </xf>
    <xf numFmtId="0" fontId="11" fillId="2" borderId="0" xfId="8" applyFont="1" applyFill="1" applyAlignment="1">
      <alignment vertical="center"/>
    </xf>
    <xf numFmtId="0" fontId="11" fillId="2" borderId="22" xfId="8" applyFont="1" applyFill="1" applyBorder="1" applyAlignment="1">
      <alignment vertical="center"/>
    </xf>
    <xf numFmtId="0" fontId="11" fillId="2" borderId="75" xfId="8" applyFont="1" applyFill="1" applyBorder="1" applyAlignment="1">
      <alignment vertical="center"/>
    </xf>
    <xf numFmtId="0" fontId="87" fillId="2" borderId="90" xfId="5" applyFont="1" applyFill="1" applyBorder="1" applyAlignment="1">
      <alignment horizontal="center" vertical="center" wrapText="1"/>
    </xf>
    <xf numFmtId="0" fontId="87" fillId="2" borderId="73" xfId="5" applyFont="1" applyFill="1" applyBorder="1" applyAlignment="1">
      <alignment horizontal="center" vertical="center" wrapText="1"/>
    </xf>
    <xf numFmtId="0" fontId="87" fillId="2" borderId="24" xfId="5" applyFont="1" applyFill="1" applyBorder="1" applyAlignment="1">
      <alignment horizontal="center" vertical="center" wrapText="1"/>
    </xf>
    <xf numFmtId="0" fontId="88" fillId="2" borderId="91" xfId="5" applyFont="1" applyFill="1" applyBorder="1" applyAlignment="1">
      <alignment horizontal="center" vertical="center" wrapText="1"/>
    </xf>
    <xf numFmtId="0" fontId="88" fillId="2" borderId="91" xfId="5" applyFont="1" applyFill="1" applyBorder="1" applyAlignment="1">
      <alignment horizontal="center" vertical="center"/>
    </xf>
    <xf numFmtId="0" fontId="87" fillId="2" borderId="93" xfId="5" applyFont="1" applyFill="1" applyBorder="1" applyAlignment="1">
      <alignment horizontal="center" vertical="center" wrapText="1"/>
    </xf>
    <xf numFmtId="0" fontId="87" fillId="2" borderId="26" xfId="5" applyFont="1" applyFill="1" applyBorder="1" applyAlignment="1">
      <alignment horizontal="center" vertical="center" wrapText="1"/>
    </xf>
    <xf numFmtId="0" fontId="87" fillId="2" borderId="92" xfId="5" applyFont="1" applyFill="1" applyBorder="1" applyAlignment="1">
      <alignment horizontal="center" vertical="center" wrapText="1"/>
    </xf>
    <xf numFmtId="0" fontId="13" fillId="2" borderId="73" xfId="5" applyFont="1" applyFill="1" applyBorder="1" applyAlignment="1">
      <alignment vertical="center" wrapText="1"/>
    </xf>
    <xf numFmtId="0" fontId="87" fillId="45" borderId="31" xfId="5" applyFont="1" applyFill="1" applyBorder="1" applyAlignment="1">
      <alignment horizontal="center" vertical="center" wrapText="1"/>
    </xf>
    <xf numFmtId="0" fontId="87" fillId="45" borderId="9" xfId="5" applyFont="1" applyFill="1" applyBorder="1" applyAlignment="1">
      <alignment horizontal="center" vertical="center" wrapText="1"/>
    </xf>
    <xf numFmtId="0" fontId="87" fillId="45" borderId="90" xfId="5" applyFont="1" applyFill="1" applyBorder="1" applyAlignment="1">
      <alignment horizontal="center" vertical="center" wrapText="1"/>
    </xf>
    <xf numFmtId="0" fontId="87" fillId="45" borderId="40" xfId="5" applyFont="1" applyFill="1" applyBorder="1" applyAlignment="1">
      <alignment horizontal="center" vertical="center" wrapText="1"/>
    </xf>
    <xf numFmtId="0" fontId="90" fillId="0" borderId="0" xfId="5" applyFont="1" applyAlignment="1">
      <alignment horizontal="left" vertical="center" wrapText="1"/>
    </xf>
    <xf numFmtId="0" fontId="88" fillId="2" borderId="92" xfId="5" applyFont="1" applyFill="1" applyBorder="1" applyAlignment="1">
      <alignment horizontal="center" vertical="center" wrapText="1"/>
    </xf>
    <xf numFmtId="0" fontId="87" fillId="2" borderId="93" xfId="6" applyFont="1" applyFill="1" applyBorder="1" applyAlignment="1">
      <alignment horizontal="center" vertical="center" wrapText="1"/>
    </xf>
    <xf numFmtId="0" fontId="87" fillId="2" borderId="26" xfId="6" applyFont="1" applyFill="1" applyBorder="1" applyAlignment="1">
      <alignment horizontal="center" vertical="center" wrapText="1"/>
    </xf>
    <xf numFmtId="0" fontId="87" fillId="2" borderId="92" xfId="6" applyFont="1" applyFill="1" applyBorder="1" applyAlignment="1">
      <alignment horizontal="center" vertical="center" wrapText="1"/>
    </xf>
    <xf numFmtId="0" fontId="87" fillId="2" borderId="24" xfId="6" applyFont="1" applyFill="1" applyBorder="1" applyAlignment="1">
      <alignment horizontal="center" vertical="center" wrapText="1"/>
    </xf>
    <xf numFmtId="0" fontId="87" fillId="2" borderId="73" xfId="6" applyFont="1" applyFill="1" applyBorder="1" applyAlignment="1">
      <alignment horizontal="center" vertical="center" wrapText="1"/>
    </xf>
    <xf numFmtId="0" fontId="87" fillId="2" borderId="90" xfId="6" applyFont="1" applyFill="1" applyBorder="1" applyAlignment="1">
      <alignment horizontal="center" vertical="center" wrapText="1"/>
    </xf>
    <xf numFmtId="0" fontId="87" fillId="2" borderId="32" xfId="6" applyFont="1" applyFill="1" applyBorder="1" applyAlignment="1">
      <alignment horizontal="center" vertical="center" wrapText="1"/>
    </xf>
    <xf numFmtId="0" fontId="87" fillId="2" borderId="19" xfId="6" applyFont="1" applyFill="1" applyBorder="1" applyAlignment="1">
      <alignment horizontal="center" vertical="center" wrapText="1"/>
    </xf>
    <xf numFmtId="0" fontId="83" fillId="2" borderId="6" xfId="6" applyFont="1" applyFill="1" applyBorder="1" applyAlignment="1">
      <alignment horizontal="left" vertical="center" wrapText="1" indent="1"/>
    </xf>
    <xf numFmtId="0" fontId="83" fillId="2" borderId="7" xfId="6" applyFont="1" applyFill="1" applyBorder="1" applyAlignment="1">
      <alignment horizontal="left" vertical="center" wrapText="1" indent="1"/>
    </xf>
    <xf numFmtId="0" fontId="86" fillId="2" borderId="20" xfId="6" applyFont="1" applyFill="1" applyBorder="1" applyAlignment="1">
      <alignment vertical="center"/>
    </xf>
    <xf numFmtId="0" fontId="12" fillId="2" borderId="24" xfId="8" applyFont="1" applyFill="1" applyBorder="1" applyAlignment="1">
      <alignment vertical="center"/>
    </xf>
    <xf numFmtId="0" fontId="12" fillId="2" borderId="64" xfId="8" applyFont="1" applyFill="1" applyBorder="1" applyAlignment="1">
      <alignment vertical="center"/>
    </xf>
    <xf numFmtId="0" fontId="12" fillId="2" borderId="0" xfId="8" applyFont="1" applyFill="1" applyAlignment="1">
      <alignment vertical="center"/>
    </xf>
    <xf numFmtId="0" fontId="12" fillId="2" borderId="22" xfId="8" applyFont="1" applyFill="1" applyBorder="1" applyAlignment="1">
      <alignment vertical="center"/>
    </xf>
    <xf numFmtId="0" fontId="12" fillId="2" borderId="75" xfId="8" applyFont="1" applyFill="1" applyBorder="1" applyAlignment="1">
      <alignment vertical="center"/>
    </xf>
    <xf numFmtId="0" fontId="87" fillId="2" borderId="91" xfId="6" applyFont="1" applyFill="1" applyBorder="1" applyAlignment="1">
      <alignment horizontal="center" vertical="center" wrapText="1"/>
    </xf>
    <xf numFmtId="0" fontId="87" fillId="2" borderId="26" xfId="6" applyFont="1" applyFill="1" applyBorder="1" applyAlignment="1">
      <alignment horizontal="center" vertical="center"/>
    </xf>
    <xf numFmtId="0" fontId="79" fillId="2" borderId="6" xfId="4" applyFont="1" applyFill="1" applyBorder="1" applyAlignment="1">
      <alignment horizontal="left" vertical="center" indent="1"/>
    </xf>
    <xf numFmtId="0" fontId="79" fillId="2" borderId="7" xfId="4" applyFont="1" applyFill="1" applyBorder="1" applyAlignment="1">
      <alignment horizontal="left" vertical="center" indent="1"/>
    </xf>
    <xf numFmtId="0" fontId="79" fillId="2" borderId="8" xfId="4" applyFont="1" applyFill="1" applyBorder="1" applyAlignment="1">
      <alignment horizontal="left" vertical="center" indent="1"/>
    </xf>
    <xf numFmtId="0" fontId="93" fillId="2" borderId="27" xfId="4" applyFont="1" applyFill="1" applyBorder="1" applyAlignment="1">
      <alignment horizontal="left" vertical="center" indent="1"/>
    </xf>
    <xf numFmtId="0" fontId="93" fillId="2" borderId="28" xfId="4" applyFont="1" applyFill="1" applyBorder="1" applyAlignment="1">
      <alignment horizontal="left" vertical="center" indent="1"/>
    </xf>
    <xf numFmtId="0" fontId="93" fillId="2" borderId="29" xfId="4" applyFont="1" applyFill="1" applyBorder="1" applyAlignment="1">
      <alignment horizontal="left" vertical="center" indent="1"/>
    </xf>
    <xf numFmtId="0" fontId="80" fillId="2" borderId="24" xfId="4" applyFont="1" applyFill="1" applyBorder="1" applyAlignment="1">
      <alignment horizontal="center" vertical="center"/>
    </xf>
    <xf numFmtId="0" fontId="80" fillId="2" borderId="26" xfId="4" applyFont="1" applyFill="1" applyBorder="1" applyAlignment="1">
      <alignment horizontal="center" vertical="center"/>
    </xf>
    <xf numFmtId="0" fontId="80" fillId="2" borderId="92" xfId="4" applyFont="1" applyFill="1" applyBorder="1" applyAlignment="1">
      <alignment horizontal="center" vertical="center"/>
    </xf>
    <xf numFmtId="0" fontId="80" fillId="2" borderId="31" xfId="4" applyFont="1" applyFill="1" applyBorder="1" applyAlignment="1">
      <alignment horizontal="center" vertical="center" wrapText="1"/>
    </xf>
    <xf numFmtId="0" fontId="80" fillId="2" borderId="11" xfId="4" applyFont="1" applyFill="1" applyBorder="1" applyAlignment="1">
      <alignment horizontal="center" vertical="center" wrapText="1"/>
    </xf>
    <xf numFmtId="0" fontId="80" fillId="2" borderId="9" xfId="4" applyFont="1" applyFill="1" applyBorder="1" applyAlignment="1">
      <alignment horizontal="center" vertical="center" wrapText="1"/>
    </xf>
    <xf numFmtId="0" fontId="80" fillId="2" borderId="32" xfId="4" applyFont="1" applyFill="1" applyBorder="1" applyAlignment="1">
      <alignment horizontal="center" vertical="center" wrapText="1"/>
    </xf>
    <xf numFmtId="0" fontId="80" fillId="2" borderId="74" xfId="4" applyFont="1" applyFill="1" applyBorder="1" applyAlignment="1">
      <alignment horizontal="center" vertical="center" wrapText="1"/>
    </xf>
    <xf numFmtId="0" fontId="80" fillId="2" borderId="19" xfId="4" applyFont="1" applyFill="1" applyBorder="1" applyAlignment="1">
      <alignment horizontal="center" vertical="center" wrapText="1"/>
    </xf>
    <xf numFmtId="0" fontId="80" fillId="2" borderId="6" xfId="4" applyFont="1" applyFill="1" applyBorder="1" applyAlignment="1">
      <alignment horizontal="center" vertical="center"/>
    </xf>
    <xf numFmtId="0" fontId="80" fillId="2" borderId="7" xfId="4" applyFont="1" applyFill="1" applyBorder="1" applyAlignment="1">
      <alignment horizontal="center" vertical="center"/>
    </xf>
    <xf numFmtId="0" fontId="80" fillId="2" borderId="12" xfId="4" applyFont="1" applyFill="1" applyBorder="1" applyAlignment="1">
      <alignment horizontal="center" vertical="center" wrapText="1"/>
    </xf>
    <xf numFmtId="0" fontId="80" fillId="2" borderId="38" xfId="4" applyFont="1" applyFill="1" applyBorder="1" applyAlignment="1">
      <alignment horizontal="center" vertical="center" wrapText="1"/>
    </xf>
    <xf numFmtId="0" fontId="80" fillId="2" borderId="40" xfId="4" applyFont="1" applyFill="1" applyBorder="1" applyAlignment="1">
      <alignment horizontal="center" vertical="center" wrapText="1"/>
    </xf>
    <xf numFmtId="0" fontId="80" fillId="2" borderId="10" xfId="4" applyFont="1" applyFill="1" applyBorder="1" applyAlignment="1">
      <alignment horizontal="center" vertical="center" wrapText="1"/>
    </xf>
    <xf numFmtId="0" fontId="80" fillId="2" borderId="14" xfId="4" applyFont="1" applyFill="1" applyBorder="1" applyAlignment="1">
      <alignment horizontal="center" vertical="center" wrapText="1"/>
    </xf>
    <xf numFmtId="0" fontId="80" fillId="2" borderId="5" xfId="8" applyFont="1" applyFill="1" applyBorder="1" applyAlignment="1">
      <alignment horizontal="center" vertical="center"/>
    </xf>
    <xf numFmtId="0" fontId="11" fillId="2" borderId="9" xfId="8" applyFont="1" applyFill="1" applyBorder="1" applyAlignment="1">
      <alignment vertical="center"/>
    </xf>
    <xf numFmtId="0" fontId="79" fillId="0" borderId="6" xfId="4" applyFont="1" applyBorder="1" applyAlignment="1">
      <alignment horizontal="left" vertical="center" indent="1"/>
    </xf>
    <xf numFmtId="0" fontId="79" fillId="0" borderId="7" xfId="4" applyFont="1" applyBorder="1" applyAlignment="1">
      <alignment horizontal="left" vertical="center" indent="1"/>
    </xf>
    <xf numFmtId="0" fontId="79" fillId="0" borderId="8" xfId="4" applyFont="1" applyBorder="1" applyAlignment="1">
      <alignment horizontal="left" vertical="center" indent="1"/>
    </xf>
    <xf numFmtId="0" fontId="80" fillId="2" borderId="68" xfId="4" applyFont="1" applyFill="1" applyBorder="1" applyAlignment="1">
      <alignment horizontal="center" vertical="center" wrapText="1"/>
    </xf>
    <xf numFmtId="0" fontId="80" fillId="2" borderId="70" xfId="4" applyFont="1" applyFill="1" applyBorder="1" applyAlignment="1">
      <alignment horizontal="center" vertical="center" wrapText="1"/>
    </xf>
    <xf numFmtId="0" fontId="88" fillId="2" borderId="27" xfId="4" applyFont="1" applyFill="1" applyBorder="1" applyAlignment="1">
      <alignment horizontal="left" vertical="center" indent="1"/>
    </xf>
    <xf numFmtId="0" fontId="88" fillId="2" borderId="28" xfId="4" applyFont="1" applyFill="1" applyBorder="1" applyAlignment="1">
      <alignment horizontal="left" vertical="center" indent="1"/>
    </xf>
    <xf numFmtId="0" fontId="88" fillId="2" borderId="29" xfId="4" applyFont="1" applyFill="1" applyBorder="1" applyAlignment="1">
      <alignment horizontal="left" vertical="center" indent="1"/>
    </xf>
    <xf numFmtId="0" fontId="75" fillId="2" borderId="20" xfId="4" applyFont="1" applyFill="1" applyBorder="1" applyAlignment="1">
      <alignment horizontal="center"/>
    </xf>
    <xf numFmtId="0" fontId="12" fillId="2" borderId="24" xfId="8" applyFont="1" applyFill="1" applyBorder="1"/>
    <xf numFmtId="0" fontId="12" fillId="2" borderId="64" xfId="8" applyFont="1" applyFill="1" applyBorder="1"/>
    <xf numFmtId="0" fontId="12" fillId="2" borderId="0" xfId="8" applyFont="1" applyFill="1"/>
    <xf numFmtId="0" fontId="80" fillId="2" borderId="90" xfId="4" applyFont="1" applyFill="1" applyBorder="1" applyAlignment="1">
      <alignment horizontal="center" vertical="center"/>
    </xf>
    <xf numFmtId="0" fontId="80" fillId="2" borderId="73" xfId="4" applyFont="1" applyFill="1" applyBorder="1" applyAlignment="1">
      <alignment horizontal="center" vertical="center"/>
    </xf>
    <xf numFmtId="0" fontId="80" fillId="2" borderId="13" xfId="4" applyFont="1" applyFill="1" applyBorder="1" applyAlignment="1">
      <alignment horizontal="center" vertical="center"/>
    </xf>
    <xf numFmtId="0" fontId="80" fillId="2" borderId="14" xfId="4" applyFont="1" applyFill="1" applyBorder="1" applyAlignment="1">
      <alignment horizontal="center" vertical="center"/>
    </xf>
    <xf numFmtId="0" fontId="80" fillId="2" borderId="40" xfId="4" applyFont="1" applyFill="1" applyBorder="1" applyAlignment="1">
      <alignment horizontal="center" vertical="center"/>
    </xf>
    <xf numFmtId="0" fontId="80" fillId="2" borderId="10" xfId="4" applyFont="1" applyFill="1" applyBorder="1" applyAlignment="1">
      <alignment horizontal="center" vertical="center"/>
    </xf>
    <xf numFmtId="0" fontId="80" fillId="2" borderId="73" xfId="4" applyFont="1" applyFill="1" applyBorder="1"/>
    <xf numFmtId="0" fontId="80" fillId="2" borderId="14" xfId="4" applyFont="1" applyFill="1" applyBorder="1"/>
    <xf numFmtId="0" fontId="80" fillId="2" borderId="10" xfId="4" applyFont="1" applyFill="1" applyBorder="1"/>
    <xf numFmtId="0" fontId="80" fillId="2" borderId="90" xfId="4" applyFont="1" applyFill="1" applyBorder="1" applyAlignment="1">
      <alignment horizontal="center" vertical="center" wrapText="1"/>
    </xf>
    <xf numFmtId="0" fontId="80" fillId="2" borderId="24" xfId="4" applyFont="1" applyFill="1" applyBorder="1"/>
    <xf numFmtId="0" fontId="80" fillId="2" borderId="13" xfId="4" applyFont="1" applyFill="1" applyBorder="1"/>
    <xf numFmtId="0" fontId="80" fillId="2" borderId="0" xfId="4" applyFont="1" applyFill="1"/>
    <xf numFmtId="0" fontId="80" fillId="2" borderId="40" xfId="4" applyFont="1" applyFill="1" applyBorder="1"/>
    <xf numFmtId="0" fontId="80" fillId="2" borderId="75" xfId="4" applyFont="1" applyFill="1" applyBorder="1"/>
    <xf numFmtId="0" fontId="80" fillId="2" borderId="23" xfId="4" applyFont="1" applyFill="1" applyBorder="1" applyAlignment="1">
      <alignment horizontal="center" vertical="center" wrapText="1"/>
    </xf>
    <xf numFmtId="0" fontId="80" fillId="2" borderId="101" xfId="4" applyFont="1" applyFill="1" applyBorder="1" applyAlignment="1">
      <alignment horizontal="center" vertical="center" wrapText="1"/>
    </xf>
    <xf numFmtId="0" fontId="80" fillId="2" borderId="102" xfId="4" applyFont="1" applyFill="1" applyBorder="1" applyAlignment="1">
      <alignment horizontal="center" vertical="center" wrapText="1"/>
    </xf>
    <xf numFmtId="0" fontId="80" fillId="2" borderId="34" xfId="4" applyFont="1" applyFill="1" applyBorder="1" applyAlignment="1" applyProtection="1">
      <alignment horizontal="left" vertical="center"/>
    </xf>
    <xf numFmtId="0" fontId="12" fillId="2" borderId="7" xfId="8" applyFont="1" applyFill="1" applyBorder="1" applyProtection="1"/>
    <xf numFmtId="0" fontId="12" fillId="2" borderId="35" xfId="8" applyFont="1" applyFill="1" applyBorder="1" applyProtection="1"/>
    <xf numFmtId="0" fontId="80" fillId="2" borderId="6" xfId="4" applyFont="1" applyFill="1" applyBorder="1" applyAlignment="1" applyProtection="1">
      <alignment horizontal="left" vertical="center"/>
    </xf>
    <xf numFmtId="0" fontId="80" fillId="2" borderId="7" xfId="4" applyFont="1" applyFill="1" applyBorder="1" applyAlignment="1" applyProtection="1">
      <alignment horizontal="left" vertical="center"/>
    </xf>
    <xf numFmtId="0" fontId="80" fillId="2" borderId="8" xfId="4" applyFont="1" applyFill="1" applyBorder="1" applyAlignment="1" applyProtection="1">
      <alignment horizontal="left" vertical="center"/>
    </xf>
    <xf numFmtId="0" fontId="79" fillId="2" borderId="6" xfId="4" applyFont="1" applyFill="1" applyBorder="1" applyAlignment="1" applyProtection="1">
      <alignment horizontal="left" vertical="center" indent="2"/>
    </xf>
    <xf numFmtId="0" fontId="79" fillId="2" borderId="7" xfId="4" applyFont="1" applyFill="1" applyBorder="1" applyAlignment="1" applyProtection="1">
      <alignment horizontal="left" vertical="center" indent="2"/>
    </xf>
    <xf numFmtId="0" fontId="79" fillId="2" borderId="8" xfId="4" applyFont="1" applyFill="1" applyBorder="1" applyAlignment="1" applyProtection="1">
      <alignment horizontal="left" vertical="center" indent="2"/>
    </xf>
    <xf numFmtId="0" fontId="79" fillId="2" borderId="6" xfId="4" applyFont="1" applyFill="1" applyBorder="1" applyAlignment="1" applyProtection="1">
      <alignment horizontal="left" vertical="center" indent="3"/>
    </xf>
    <xf numFmtId="0" fontId="79" fillId="2" borderId="7" xfId="4" applyFont="1" applyFill="1" applyBorder="1" applyAlignment="1" applyProtection="1">
      <alignment horizontal="left" vertical="center" indent="3"/>
    </xf>
    <xf numFmtId="0" fontId="79" fillId="2" borderId="8" xfId="4" applyFont="1" applyFill="1" applyBorder="1" applyAlignment="1" applyProtection="1">
      <alignment horizontal="left" vertical="center" indent="3"/>
    </xf>
    <xf numFmtId="0" fontId="79" fillId="2" borderId="6" xfId="4" applyFont="1" applyFill="1" applyBorder="1" applyAlignment="1" applyProtection="1">
      <alignment horizontal="left" vertical="center" wrapText="1" indent="2"/>
    </xf>
    <xf numFmtId="0" fontId="79" fillId="2" borderId="7" xfId="4" applyFont="1" applyFill="1" applyBorder="1" applyAlignment="1" applyProtection="1">
      <alignment horizontal="left" vertical="center" wrapText="1" indent="2"/>
    </xf>
    <xf numFmtId="0" fontId="79" fillId="2" borderId="8" xfId="4" applyFont="1" applyFill="1" applyBorder="1" applyAlignment="1" applyProtection="1">
      <alignment horizontal="left" vertical="center" wrapText="1" indent="2"/>
    </xf>
    <xf numFmtId="0" fontId="96" fillId="2" borderId="27" xfId="4" applyFont="1" applyFill="1" applyBorder="1" applyAlignment="1">
      <alignment horizontal="left" vertical="center" indent="1"/>
    </xf>
    <xf numFmtId="0" fontId="96" fillId="2" borderId="28" xfId="4" applyFont="1" applyFill="1" applyBorder="1" applyAlignment="1">
      <alignment horizontal="left" vertical="center" indent="1"/>
    </xf>
    <xf numFmtId="0" fontId="96" fillId="2" borderId="29" xfId="4" applyFont="1" applyFill="1" applyBorder="1" applyAlignment="1">
      <alignment horizontal="left" vertical="center" indent="1"/>
    </xf>
    <xf numFmtId="0" fontId="11" fillId="2" borderId="93" xfId="4" applyFont="1" applyFill="1" applyBorder="1" applyAlignment="1">
      <alignment horizontal="center" vertical="center"/>
    </xf>
    <xf numFmtId="0" fontId="11" fillId="2" borderId="26" xfId="4" applyFont="1" applyFill="1" applyBorder="1" applyAlignment="1">
      <alignment horizontal="center" vertical="center"/>
    </xf>
    <xf numFmtId="0" fontId="11" fillId="2" borderId="90" xfId="4" applyFont="1" applyFill="1" applyBorder="1" applyAlignment="1">
      <alignment horizontal="center" vertical="center" wrapText="1"/>
    </xf>
    <xf numFmtId="0" fontId="11" fillId="2" borderId="73" xfId="4" applyFont="1" applyFill="1" applyBorder="1" applyAlignment="1">
      <alignment horizontal="center" vertical="center" wrapText="1"/>
    </xf>
    <xf numFmtId="0" fontId="11" fillId="2" borderId="13" xfId="4" applyFont="1" applyFill="1" applyBorder="1" applyAlignment="1">
      <alignment horizontal="center" vertical="center" wrapText="1"/>
    </xf>
    <xf numFmtId="0" fontId="11" fillId="2" borderId="14" xfId="4" applyFont="1" applyFill="1" applyBorder="1" applyAlignment="1">
      <alignment horizontal="center" vertical="center" wrapText="1"/>
    </xf>
    <xf numFmtId="0" fontId="11" fillId="2" borderId="40" xfId="4" applyFont="1" applyFill="1" applyBorder="1" applyAlignment="1">
      <alignment horizontal="center" vertical="center" wrapText="1"/>
    </xf>
    <xf numFmtId="0" fontId="11" fillId="2" borderId="10" xfId="4" applyFont="1" applyFill="1" applyBorder="1" applyAlignment="1">
      <alignment horizontal="center" vertical="center" wrapText="1"/>
    </xf>
    <xf numFmtId="0" fontId="11" fillId="2" borderId="31" xfId="4" applyFont="1" applyFill="1" applyBorder="1" applyAlignment="1">
      <alignment horizontal="center" vertical="center" wrapText="1"/>
    </xf>
    <xf numFmtId="0" fontId="11" fillId="2" borderId="11" xfId="4" applyFont="1" applyFill="1" applyBorder="1"/>
    <xf numFmtId="0" fontId="11" fillId="2" borderId="9" xfId="4" applyFont="1" applyFill="1" applyBorder="1"/>
    <xf numFmtId="0" fontId="11" fillId="2" borderId="11" xfId="4" applyFont="1" applyFill="1" applyBorder="1" applyAlignment="1">
      <alignment horizontal="center" vertical="center" wrapText="1"/>
    </xf>
    <xf numFmtId="0" fontId="11" fillId="2" borderId="9" xfId="4" applyFont="1" applyFill="1" applyBorder="1" applyAlignment="1">
      <alignment horizontal="center" vertical="center" wrapText="1"/>
    </xf>
    <xf numFmtId="0" fontId="11" fillId="2" borderId="32" xfId="4" applyFont="1" applyFill="1" applyBorder="1" applyAlignment="1">
      <alignment horizontal="center" vertical="center" wrapText="1"/>
    </xf>
    <xf numFmtId="0" fontId="11" fillId="2" borderId="74" xfId="4" applyFont="1" applyFill="1" applyBorder="1" applyAlignment="1">
      <alignment horizontal="center" vertical="center" wrapText="1"/>
    </xf>
    <xf numFmtId="0" fontId="11" fillId="2" borderId="19" xfId="4" applyFont="1" applyFill="1" applyBorder="1" applyAlignment="1">
      <alignment horizontal="center" vertical="center" wrapText="1"/>
    </xf>
    <xf numFmtId="0" fontId="11" fillId="2" borderId="5" xfId="4" applyFont="1" applyFill="1" applyBorder="1" applyAlignment="1">
      <alignment horizontal="center" vertical="center"/>
    </xf>
    <xf numFmtId="0" fontId="11" fillId="2" borderId="11" xfId="8" applyFont="1" applyFill="1" applyBorder="1" applyAlignment="1">
      <alignment horizontal="center" vertical="center"/>
    </xf>
    <xf numFmtId="0" fontId="11" fillId="2" borderId="5" xfId="4" applyFont="1" applyFill="1" applyBorder="1" applyAlignment="1">
      <alignment horizontal="center" vertical="center" wrapText="1"/>
    </xf>
  </cellXfs>
  <cellStyles count="362">
    <cellStyle name="20% - 1. jelölőszín" xfId="9" xr:uid="{00000000-0005-0000-0000-000000000000}"/>
    <cellStyle name="20% - 1. jelölőszín 2" xfId="10" xr:uid="{00000000-0005-0000-0000-000001000000}"/>
    <cellStyle name="20% - 1. jelölőszín 2 2" xfId="212" xr:uid="{00000000-0005-0000-0000-000002000000}"/>
    <cellStyle name="20% - 1. jelölőszín 3" xfId="211" xr:uid="{00000000-0005-0000-0000-000003000000}"/>
    <cellStyle name="20% - 1. jelölőszín_20130128_ITS on reporting_Annex I_CA" xfId="11" xr:uid="{00000000-0005-0000-0000-000004000000}"/>
    <cellStyle name="20% - 2. jelölőszín" xfId="12" xr:uid="{00000000-0005-0000-0000-000005000000}"/>
    <cellStyle name="20% - 2. jelölőszín 2" xfId="13" xr:uid="{00000000-0005-0000-0000-000006000000}"/>
    <cellStyle name="20% - 2. jelölőszín 2 2" xfId="214" xr:uid="{00000000-0005-0000-0000-000007000000}"/>
    <cellStyle name="20% - 2. jelölőszín 3" xfId="213" xr:uid="{00000000-0005-0000-0000-000008000000}"/>
    <cellStyle name="20% - 2. jelölőszín_20130128_ITS on reporting_Annex I_CA" xfId="14" xr:uid="{00000000-0005-0000-0000-000009000000}"/>
    <cellStyle name="20% - 3. jelölőszín" xfId="15" xr:uid="{00000000-0005-0000-0000-00000A000000}"/>
    <cellStyle name="20% - 3. jelölőszín 2" xfId="16" xr:uid="{00000000-0005-0000-0000-00000B000000}"/>
    <cellStyle name="20% - 3. jelölőszín 2 2" xfId="216" xr:uid="{00000000-0005-0000-0000-00000C000000}"/>
    <cellStyle name="20% - 3. jelölőszín 3" xfId="215" xr:uid="{00000000-0005-0000-0000-00000D000000}"/>
    <cellStyle name="20% - 3. jelölőszín_20130128_ITS on reporting_Annex I_CA" xfId="17" xr:uid="{00000000-0005-0000-0000-00000E000000}"/>
    <cellStyle name="20% - 4. jelölőszín" xfId="18" xr:uid="{00000000-0005-0000-0000-00000F000000}"/>
    <cellStyle name="20% - 4. jelölőszín 2" xfId="19" xr:uid="{00000000-0005-0000-0000-000010000000}"/>
    <cellStyle name="20% - 4. jelölőszín 2 2" xfId="218" xr:uid="{00000000-0005-0000-0000-000011000000}"/>
    <cellStyle name="20% - 4. jelölőszín 3" xfId="217" xr:uid="{00000000-0005-0000-0000-000012000000}"/>
    <cellStyle name="20% - 4. jelölőszín_20130128_ITS on reporting_Annex I_CA" xfId="20" xr:uid="{00000000-0005-0000-0000-000013000000}"/>
    <cellStyle name="20% - 5. jelölőszín" xfId="21" xr:uid="{00000000-0005-0000-0000-000014000000}"/>
    <cellStyle name="20% - 5. jelölőszín 2" xfId="22" xr:uid="{00000000-0005-0000-0000-000015000000}"/>
    <cellStyle name="20% - 5. jelölőszín 2 2" xfId="220" xr:uid="{00000000-0005-0000-0000-000016000000}"/>
    <cellStyle name="20% - 5. jelölőszín 3" xfId="219" xr:uid="{00000000-0005-0000-0000-000017000000}"/>
    <cellStyle name="20% - 5. jelölőszín_20130128_ITS on reporting_Annex I_CA" xfId="23" xr:uid="{00000000-0005-0000-0000-000018000000}"/>
    <cellStyle name="20% - 6. jelölőszín" xfId="24" xr:uid="{00000000-0005-0000-0000-000019000000}"/>
    <cellStyle name="20% - 6. jelölőszín 2" xfId="25" xr:uid="{00000000-0005-0000-0000-00001A000000}"/>
    <cellStyle name="20% - 6. jelölőszín 2 2" xfId="222" xr:uid="{00000000-0005-0000-0000-00001B000000}"/>
    <cellStyle name="20% - 6. jelölőszín 3" xfId="221" xr:uid="{00000000-0005-0000-0000-00001C000000}"/>
    <cellStyle name="20% - 6. jelölőszín_20130128_ITS on reporting_Annex I_CA" xfId="26" xr:uid="{00000000-0005-0000-0000-00001D000000}"/>
    <cellStyle name="20% - Accent1 2" xfId="27" xr:uid="{00000000-0005-0000-0000-00001E000000}"/>
    <cellStyle name="20% - Accent1 3" xfId="298" xr:uid="{00000000-0005-0000-0000-00001F000000}"/>
    <cellStyle name="20% - Accent2 2" xfId="28" xr:uid="{00000000-0005-0000-0000-000020000000}"/>
    <cellStyle name="20% - Accent2 3" xfId="297" xr:uid="{00000000-0005-0000-0000-000021000000}"/>
    <cellStyle name="20% - Accent3 2" xfId="29" xr:uid="{00000000-0005-0000-0000-000022000000}"/>
    <cellStyle name="20% - Accent3 3" xfId="296" xr:uid="{00000000-0005-0000-0000-000023000000}"/>
    <cellStyle name="20% - Accent4 2" xfId="30" xr:uid="{00000000-0005-0000-0000-000024000000}"/>
    <cellStyle name="20% - Accent4 3" xfId="295" xr:uid="{00000000-0005-0000-0000-000025000000}"/>
    <cellStyle name="20% - Accent5 2" xfId="31" xr:uid="{00000000-0005-0000-0000-000026000000}"/>
    <cellStyle name="20% - Accent5 3" xfId="294" xr:uid="{00000000-0005-0000-0000-000027000000}"/>
    <cellStyle name="20% - Accent6 2" xfId="32" xr:uid="{00000000-0005-0000-0000-000028000000}"/>
    <cellStyle name="20% - Accent6 3" xfId="293" xr:uid="{00000000-0005-0000-0000-000029000000}"/>
    <cellStyle name="20% - Énfasis1" xfId="33" xr:uid="{00000000-0005-0000-0000-00002A000000}"/>
    <cellStyle name="20% - Énfasis1 2" xfId="224" xr:uid="{00000000-0005-0000-0000-00002B000000}"/>
    <cellStyle name="20% - Énfasis2" xfId="34" xr:uid="{00000000-0005-0000-0000-00002C000000}"/>
    <cellStyle name="20% - Énfasis2 2" xfId="225" xr:uid="{00000000-0005-0000-0000-00002D000000}"/>
    <cellStyle name="20% - Énfasis3" xfId="35" xr:uid="{00000000-0005-0000-0000-00002E000000}"/>
    <cellStyle name="20% - Énfasis3 2" xfId="226" xr:uid="{00000000-0005-0000-0000-00002F000000}"/>
    <cellStyle name="20% - Énfasis4" xfId="36" xr:uid="{00000000-0005-0000-0000-000030000000}"/>
    <cellStyle name="20% - Énfasis4 2" xfId="227" xr:uid="{00000000-0005-0000-0000-000031000000}"/>
    <cellStyle name="20% - Énfasis5" xfId="37" xr:uid="{00000000-0005-0000-0000-000032000000}"/>
    <cellStyle name="20% - Énfasis5 2" xfId="228" xr:uid="{00000000-0005-0000-0000-000033000000}"/>
    <cellStyle name="20% - Énfasis6" xfId="38" xr:uid="{00000000-0005-0000-0000-000034000000}"/>
    <cellStyle name="20% - Énfasis6 2" xfId="229" xr:uid="{00000000-0005-0000-0000-000035000000}"/>
    <cellStyle name="40% - 1. jelölőszín" xfId="39" xr:uid="{00000000-0005-0000-0000-000036000000}"/>
    <cellStyle name="40% - 1. jelölőszín 2" xfId="40" xr:uid="{00000000-0005-0000-0000-000037000000}"/>
    <cellStyle name="40% - 1. jelölőszín 2 2" xfId="231" xr:uid="{00000000-0005-0000-0000-000038000000}"/>
    <cellStyle name="40% - 1. jelölőszín 3" xfId="230" xr:uid="{00000000-0005-0000-0000-000039000000}"/>
    <cellStyle name="40% - 1. jelölőszín_20130128_ITS on reporting_Annex I_CA" xfId="41" xr:uid="{00000000-0005-0000-0000-00003A000000}"/>
    <cellStyle name="40% - 2. jelölőszín" xfId="42" xr:uid="{00000000-0005-0000-0000-00003B000000}"/>
    <cellStyle name="40% - 2. jelölőszín 2" xfId="43" xr:uid="{00000000-0005-0000-0000-00003C000000}"/>
    <cellStyle name="40% - 2. jelölőszín 2 2" xfId="233" xr:uid="{00000000-0005-0000-0000-00003D000000}"/>
    <cellStyle name="40% - 2. jelölőszín 3" xfId="232" xr:uid="{00000000-0005-0000-0000-00003E000000}"/>
    <cellStyle name="40% - 2. jelölőszín_20130128_ITS on reporting_Annex I_CA" xfId="44" xr:uid="{00000000-0005-0000-0000-00003F000000}"/>
    <cellStyle name="40% - 3. jelölőszín" xfId="45" xr:uid="{00000000-0005-0000-0000-000040000000}"/>
    <cellStyle name="40% - 3. jelölőszín 2" xfId="46" xr:uid="{00000000-0005-0000-0000-000041000000}"/>
    <cellStyle name="40% - 3. jelölőszín 2 2" xfId="235" xr:uid="{00000000-0005-0000-0000-000042000000}"/>
    <cellStyle name="40% - 3. jelölőszín 3" xfId="234" xr:uid="{00000000-0005-0000-0000-000043000000}"/>
    <cellStyle name="40% - 3. jelölőszín_20130128_ITS on reporting_Annex I_CA" xfId="47" xr:uid="{00000000-0005-0000-0000-000044000000}"/>
    <cellStyle name="40% - 4. jelölőszín" xfId="48" xr:uid="{00000000-0005-0000-0000-000045000000}"/>
    <cellStyle name="40% - 4. jelölőszín 2" xfId="49" xr:uid="{00000000-0005-0000-0000-000046000000}"/>
    <cellStyle name="40% - 4. jelölőszín 2 2" xfId="237" xr:uid="{00000000-0005-0000-0000-000047000000}"/>
    <cellStyle name="40% - 4. jelölőszín 3" xfId="236" xr:uid="{00000000-0005-0000-0000-000048000000}"/>
    <cellStyle name="40% - 4. jelölőszín_20130128_ITS on reporting_Annex I_CA" xfId="50" xr:uid="{00000000-0005-0000-0000-000049000000}"/>
    <cellStyle name="40% - 5. jelölőszín" xfId="51" xr:uid="{00000000-0005-0000-0000-00004A000000}"/>
    <cellStyle name="40% - 5. jelölőszín 2" xfId="52" xr:uid="{00000000-0005-0000-0000-00004B000000}"/>
    <cellStyle name="40% - 5. jelölőszín 2 2" xfId="239" xr:uid="{00000000-0005-0000-0000-00004C000000}"/>
    <cellStyle name="40% - 5. jelölőszín 3" xfId="238" xr:uid="{00000000-0005-0000-0000-00004D000000}"/>
    <cellStyle name="40% - 5. jelölőszín_20130128_ITS on reporting_Annex I_CA" xfId="53" xr:uid="{00000000-0005-0000-0000-00004E000000}"/>
    <cellStyle name="40% - 6. jelölőszín" xfId="54" xr:uid="{00000000-0005-0000-0000-00004F000000}"/>
    <cellStyle name="40% - 6. jelölőszín 2" xfId="55" xr:uid="{00000000-0005-0000-0000-000050000000}"/>
    <cellStyle name="40% - 6. jelölőszín 2 2" xfId="241" xr:uid="{00000000-0005-0000-0000-000051000000}"/>
    <cellStyle name="40% - 6. jelölőszín 3" xfId="240" xr:uid="{00000000-0005-0000-0000-000052000000}"/>
    <cellStyle name="40% - 6. jelölőszín_20130128_ITS on reporting_Annex I_CA" xfId="56" xr:uid="{00000000-0005-0000-0000-000053000000}"/>
    <cellStyle name="40% - Accent1 2" xfId="57" xr:uid="{00000000-0005-0000-0000-000054000000}"/>
    <cellStyle name="40% - Accent1 3" xfId="292" xr:uid="{00000000-0005-0000-0000-000055000000}"/>
    <cellStyle name="40% - Accent2 2" xfId="58" xr:uid="{00000000-0005-0000-0000-000056000000}"/>
    <cellStyle name="40% - Accent2 3" xfId="291" xr:uid="{00000000-0005-0000-0000-000057000000}"/>
    <cellStyle name="40% - Accent3 2" xfId="59" xr:uid="{00000000-0005-0000-0000-000058000000}"/>
    <cellStyle name="40% - Accent3 3" xfId="290" xr:uid="{00000000-0005-0000-0000-000059000000}"/>
    <cellStyle name="40% - Accent4 2" xfId="60" xr:uid="{00000000-0005-0000-0000-00005A000000}"/>
    <cellStyle name="40% - Accent4 3" xfId="289" xr:uid="{00000000-0005-0000-0000-00005B000000}"/>
    <cellStyle name="40% - Accent5 2" xfId="61" xr:uid="{00000000-0005-0000-0000-00005C000000}"/>
    <cellStyle name="40% - Accent5 3" xfId="288" xr:uid="{00000000-0005-0000-0000-00005D000000}"/>
    <cellStyle name="40% - Accent6 2" xfId="62" xr:uid="{00000000-0005-0000-0000-00005E000000}"/>
    <cellStyle name="40% - Accent6 3" xfId="287" xr:uid="{00000000-0005-0000-0000-00005F000000}"/>
    <cellStyle name="40% - Énfasis1" xfId="63" xr:uid="{00000000-0005-0000-0000-000060000000}"/>
    <cellStyle name="40% - Énfasis1 2" xfId="247" xr:uid="{00000000-0005-0000-0000-000061000000}"/>
    <cellStyle name="40% - Énfasis2" xfId="64" xr:uid="{00000000-0005-0000-0000-000062000000}"/>
    <cellStyle name="40% - Énfasis2 2" xfId="248" xr:uid="{00000000-0005-0000-0000-000063000000}"/>
    <cellStyle name="40% - Énfasis3" xfId="65" xr:uid="{00000000-0005-0000-0000-000064000000}"/>
    <cellStyle name="40% - Énfasis3 2" xfId="249" xr:uid="{00000000-0005-0000-0000-000065000000}"/>
    <cellStyle name="40% - Énfasis4" xfId="66" xr:uid="{00000000-0005-0000-0000-000066000000}"/>
    <cellStyle name="40% - Énfasis4 2" xfId="250" xr:uid="{00000000-0005-0000-0000-000067000000}"/>
    <cellStyle name="40% - Énfasis5" xfId="67" xr:uid="{00000000-0005-0000-0000-000068000000}"/>
    <cellStyle name="40% - Énfasis5 2" xfId="251" xr:uid="{00000000-0005-0000-0000-000069000000}"/>
    <cellStyle name="40% - Énfasis6" xfId="68" xr:uid="{00000000-0005-0000-0000-00006A000000}"/>
    <cellStyle name="40% - Énfasis6 2" xfId="252" xr:uid="{00000000-0005-0000-0000-00006B000000}"/>
    <cellStyle name="60% - 1. jelölőszín" xfId="69" xr:uid="{00000000-0005-0000-0000-00006C000000}"/>
    <cellStyle name="60% - 2. jelölőszín" xfId="70" xr:uid="{00000000-0005-0000-0000-00006D000000}"/>
    <cellStyle name="60% - 3. jelölőszín" xfId="71" xr:uid="{00000000-0005-0000-0000-00006E000000}"/>
    <cellStyle name="60% - 4. jelölőszín" xfId="72" xr:uid="{00000000-0005-0000-0000-00006F000000}"/>
    <cellStyle name="60% - 5. jelölőszín" xfId="73" xr:uid="{00000000-0005-0000-0000-000070000000}"/>
    <cellStyle name="60% - 6. jelölőszín" xfId="74" xr:uid="{00000000-0005-0000-0000-000071000000}"/>
    <cellStyle name="60% - Accent1 2" xfId="75" xr:uid="{00000000-0005-0000-0000-000072000000}"/>
    <cellStyle name="60% - Accent1 3" xfId="286" xr:uid="{00000000-0005-0000-0000-000073000000}"/>
    <cellStyle name="60% - Accent2 2" xfId="76" xr:uid="{00000000-0005-0000-0000-000074000000}"/>
    <cellStyle name="60% - Accent2 3" xfId="285" xr:uid="{00000000-0005-0000-0000-000075000000}"/>
    <cellStyle name="60% - Accent3 2" xfId="77" xr:uid="{00000000-0005-0000-0000-000076000000}"/>
    <cellStyle name="60% - Accent3 3" xfId="284" xr:uid="{00000000-0005-0000-0000-000077000000}"/>
    <cellStyle name="60% - Accent4 2" xfId="78" xr:uid="{00000000-0005-0000-0000-000078000000}"/>
    <cellStyle name="60% - Accent4 3" xfId="283" xr:uid="{00000000-0005-0000-0000-000079000000}"/>
    <cellStyle name="60% - Accent5 2" xfId="79" xr:uid="{00000000-0005-0000-0000-00007A000000}"/>
    <cellStyle name="60% - Accent5 3" xfId="282" xr:uid="{00000000-0005-0000-0000-00007B000000}"/>
    <cellStyle name="60% - Accent6 2" xfId="80" xr:uid="{00000000-0005-0000-0000-00007C000000}"/>
    <cellStyle name="60% - Accent6 3" xfId="223" xr:uid="{00000000-0005-0000-0000-00007D000000}"/>
    <cellStyle name="60% - Énfasis1" xfId="81" xr:uid="{00000000-0005-0000-0000-00007E000000}"/>
    <cellStyle name="60% - Énfasis2" xfId="82" xr:uid="{00000000-0005-0000-0000-00007F000000}"/>
    <cellStyle name="60% - Énfasis3" xfId="83" xr:uid="{00000000-0005-0000-0000-000080000000}"/>
    <cellStyle name="60% - Énfasis4" xfId="84" xr:uid="{00000000-0005-0000-0000-000081000000}"/>
    <cellStyle name="60% - Énfasis5" xfId="85" xr:uid="{00000000-0005-0000-0000-000082000000}"/>
    <cellStyle name="60% - Énfasis6" xfId="86" xr:uid="{00000000-0005-0000-0000-000083000000}"/>
    <cellStyle name="Accent1 2" xfId="87" xr:uid="{00000000-0005-0000-0000-000084000000}"/>
    <cellStyle name="Accent1 3" xfId="281" xr:uid="{00000000-0005-0000-0000-000085000000}"/>
    <cellStyle name="Accent2 2" xfId="88" xr:uid="{00000000-0005-0000-0000-000086000000}"/>
    <cellStyle name="Accent2 3" xfId="242" xr:uid="{00000000-0005-0000-0000-000087000000}"/>
    <cellStyle name="Accent3 2" xfId="89" xr:uid="{00000000-0005-0000-0000-000088000000}"/>
    <cellStyle name="Accent3 3" xfId="243" xr:uid="{00000000-0005-0000-0000-000089000000}"/>
    <cellStyle name="Accent4 2" xfId="90" xr:uid="{00000000-0005-0000-0000-00008A000000}"/>
    <cellStyle name="Accent4 3" xfId="244" xr:uid="{00000000-0005-0000-0000-00008B000000}"/>
    <cellStyle name="Accent5 2" xfId="91" xr:uid="{00000000-0005-0000-0000-00008C000000}"/>
    <cellStyle name="Accent5 3" xfId="245" xr:uid="{00000000-0005-0000-0000-00008D000000}"/>
    <cellStyle name="Accent6 2" xfId="92" xr:uid="{00000000-0005-0000-0000-00008E000000}"/>
    <cellStyle name="Accent6 3" xfId="246" xr:uid="{00000000-0005-0000-0000-00008F000000}"/>
    <cellStyle name="Bad 2" xfId="93" xr:uid="{00000000-0005-0000-0000-000090000000}"/>
    <cellStyle name="Bad 3" xfId="253" xr:uid="{00000000-0005-0000-0000-000091000000}"/>
    <cellStyle name="Bevitel" xfId="94" xr:uid="{00000000-0005-0000-0000-000092000000}"/>
    <cellStyle name="Bevitel 2" xfId="338" xr:uid="{00000000-0005-0000-0000-000093000000}"/>
    <cellStyle name="Bevitel 3" xfId="346" xr:uid="{00000000-0005-0000-0000-000094000000}"/>
    <cellStyle name="Buena" xfId="95" xr:uid="{00000000-0005-0000-0000-000095000000}"/>
    <cellStyle name="Calculation 2" xfId="97" xr:uid="{00000000-0005-0000-0000-000096000000}"/>
    <cellStyle name="Calculation 2 2" xfId="336" xr:uid="{00000000-0005-0000-0000-000097000000}"/>
    <cellStyle name="Calculation 2 3" xfId="328" xr:uid="{00000000-0005-0000-0000-000098000000}"/>
    <cellStyle name="Calculation 3" xfId="254" xr:uid="{00000000-0005-0000-0000-000099000000}"/>
    <cellStyle name="Calculation 3 2" xfId="347" xr:uid="{00000000-0005-0000-0000-00009A000000}"/>
    <cellStyle name="Calculation 3 3" xfId="345" xr:uid="{00000000-0005-0000-0000-00009B000000}"/>
    <cellStyle name="Calculation 4" xfId="96" xr:uid="{00000000-0005-0000-0000-00009C000000}"/>
    <cellStyle name="Calculation 5" xfId="337" xr:uid="{00000000-0005-0000-0000-00009D000000}"/>
    <cellStyle name="Calculation 6" xfId="327" xr:uid="{00000000-0005-0000-0000-00009E000000}"/>
    <cellStyle name="Cálculo" xfId="98" xr:uid="{00000000-0005-0000-0000-00009F000000}"/>
    <cellStyle name="Cálculo 2" xfId="335" xr:uid="{00000000-0005-0000-0000-0000A0000000}"/>
    <cellStyle name="Cálculo 3" xfId="329" xr:uid="{00000000-0005-0000-0000-0000A1000000}"/>
    <cellStyle name="Celda de comprobación" xfId="99" xr:uid="{00000000-0005-0000-0000-0000A2000000}"/>
    <cellStyle name="Celda vinculada" xfId="100" xr:uid="{00000000-0005-0000-0000-0000A3000000}"/>
    <cellStyle name="Check Cell 2" xfId="101" xr:uid="{00000000-0005-0000-0000-0000A4000000}"/>
    <cellStyle name="Check Cell 3" xfId="255" xr:uid="{00000000-0005-0000-0000-0000A5000000}"/>
    <cellStyle name="Cím" xfId="102" xr:uid="{00000000-0005-0000-0000-0000A6000000}"/>
    <cellStyle name="Címsor 1" xfId="103" xr:uid="{00000000-0005-0000-0000-0000A7000000}"/>
    <cellStyle name="Címsor 2" xfId="104" xr:uid="{00000000-0005-0000-0000-0000A8000000}"/>
    <cellStyle name="Címsor 3" xfId="105" xr:uid="{00000000-0005-0000-0000-0000A9000000}"/>
    <cellStyle name="Címsor 4" xfId="106" xr:uid="{00000000-0005-0000-0000-0000AA000000}"/>
    <cellStyle name="Comma" xfId="355" builtinId="3"/>
    <cellStyle name="Ellenőrzőcella" xfId="107" xr:uid="{00000000-0005-0000-0000-0000AC000000}"/>
    <cellStyle name="Encabezado 4" xfId="108" xr:uid="{00000000-0005-0000-0000-0000AD000000}"/>
    <cellStyle name="Énfasis1" xfId="109" xr:uid="{00000000-0005-0000-0000-0000AE000000}"/>
    <cellStyle name="Énfasis2" xfId="110" xr:uid="{00000000-0005-0000-0000-0000AF000000}"/>
    <cellStyle name="Énfasis3" xfId="111" xr:uid="{00000000-0005-0000-0000-0000B0000000}"/>
    <cellStyle name="Énfasis4" xfId="112" xr:uid="{00000000-0005-0000-0000-0000B1000000}"/>
    <cellStyle name="Énfasis5" xfId="113" xr:uid="{00000000-0005-0000-0000-0000B2000000}"/>
    <cellStyle name="Énfasis6" xfId="114" xr:uid="{00000000-0005-0000-0000-0000B3000000}"/>
    <cellStyle name="Entrada" xfId="115" xr:uid="{00000000-0005-0000-0000-0000B4000000}"/>
    <cellStyle name="Entrada 2" xfId="352" xr:uid="{00000000-0005-0000-0000-0000B5000000}"/>
    <cellStyle name="Entrada 3" xfId="330" xr:uid="{00000000-0005-0000-0000-0000B6000000}"/>
    <cellStyle name="Explanatory Text 2" xfId="117" xr:uid="{00000000-0005-0000-0000-0000B7000000}"/>
    <cellStyle name="Explanatory Text 3" xfId="256" xr:uid="{00000000-0005-0000-0000-0000B8000000}"/>
    <cellStyle name="Explanatory Text 4" xfId="116" xr:uid="{00000000-0005-0000-0000-0000B9000000}"/>
    <cellStyle name="Figyelmeztetés" xfId="118" xr:uid="{00000000-0005-0000-0000-0000BA000000}"/>
    <cellStyle name="Good 2" xfId="119" xr:uid="{00000000-0005-0000-0000-0000BB000000}"/>
    <cellStyle name="Good 3" xfId="257" xr:uid="{00000000-0005-0000-0000-0000BC000000}"/>
    <cellStyle name="greyed" xfId="120" xr:uid="{00000000-0005-0000-0000-0000BD000000}"/>
    <cellStyle name="Heading 1 2" xfId="121" xr:uid="{00000000-0005-0000-0000-0000BE000000}"/>
    <cellStyle name="Heading 1 3" xfId="258" xr:uid="{00000000-0005-0000-0000-0000BF000000}"/>
    <cellStyle name="Heading 2 2" xfId="122" xr:uid="{00000000-0005-0000-0000-0000C0000000}"/>
    <cellStyle name="Heading 2 3" xfId="259" xr:uid="{00000000-0005-0000-0000-0000C1000000}"/>
    <cellStyle name="Heading 3 2" xfId="123" xr:uid="{00000000-0005-0000-0000-0000C2000000}"/>
    <cellStyle name="Heading 3 3" xfId="260" xr:uid="{00000000-0005-0000-0000-0000C3000000}"/>
    <cellStyle name="Heading 4 2" xfId="124" xr:uid="{00000000-0005-0000-0000-0000C4000000}"/>
    <cellStyle name="Heading 4 3" xfId="261" xr:uid="{00000000-0005-0000-0000-0000C5000000}"/>
    <cellStyle name="highlightExposure" xfId="125" xr:uid="{00000000-0005-0000-0000-0000C6000000}"/>
    <cellStyle name="highlightText" xfId="126" xr:uid="{00000000-0005-0000-0000-0000C7000000}"/>
    <cellStyle name="highlightText 2" xfId="304" xr:uid="{00000000-0005-0000-0000-0000C8000000}"/>
    <cellStyle name="highlightText 3" xfId="331" xr:uid="{00000000-0005-0000-0000-0000C9000000}"/>
    <cellStyle name="Hipervínculo 2" xfId="127" xr:uid="{00000000-0005-0000-0000-0000CA000000}"/>
    <cellStyle name="Hivatkozott cella" xfId="128" xr:uid="{00000000-0005-0000-0000-0000CB000000}"/>
    <cellStyle name="Hyperlink" xfId="356" builtinId="8"/>
    <cellStyle name="Hyperlink 2" xfId="129" xr:uid="{00000000-0005-0000-0000-0000CD000000}"/>
    <cellStyle name="Hyperlink 3" xfId="130" xr:uid="{00000000-0005-0000-0000-0000CE000000}"/>
    <cellStyle name="Hyperlink 3 2" xfId="131" xr:uid="{00000000-0005-0000-0000-0000CF000000}"/>
    <cellStyle name="Incorrecto" xfId="133" xr:uid="{00000000-0005-0000-0000-0000D0000000}"/>
    <cellStyle name="Input 2" xfId="135" xr:uid="{00000000-0005-0000-0000-0000D1000000}"/>
    <cellStyle name="Input 2 2" xfId="334" xr:uid="{00000000-0005-0000-0000-0000D2000000}"/>
    <cellStyle name="Input 2 3" xfId="210" xr:uid="{00000000-0005-0000-0000-0000D3000000}"/>
    <cellStyle name="Input 3" xfId="262" xr:uid="{00000000-0005-0000-0000-0000D4000000}"/>
    <cellStyle name="Input 3 2" xfId="320" xr:uid="{00000000-0005-0000-0000-0000D5000000}"/>
    <cellStyle name="Input 3 3" xfId="339" xr:uid="{00000000-0005-0000-0000-0000D6000000}"/>
    <cellStyle name="Input 4" xfId="134" xr:uid="{00000000-0005-0000-0000-0000D7000000}"/>
    <cellStyle name="Input 5" xfId="350" xr:uid="{00000000-0005-0000-0000-0000D8000000}"/>
    <cellStyle name="Input 6" xfId="333" xr:uid="{00000000-0005-0000-0000-0000D9000000}"/>
    <cellStyle name="inputExposure" xfId="136" xr:uid="{00000000-0005-0000-0000-0000DA000000}"/>
    <cellStyle name="Jegyzet" xfId="137" xr:uid="{00000000-0005-0000-0000-0000DB000000}"/>
    <cellStyle name="Jegyzet 2" xfId="305" xr:uid="{00000000-0005-0000-0000-0000DC000000}"/>
    <cellStyle name="Jegyzet 2 2" xfId="203" xr:uid="{00000000-0005-0000-0000-0000DD000000}"/>
    <cellStyle name="Jegyzet 3" xfId="353" xr:uid="{00000000-0005-0000-0000-0000DE000000}"/>
    <cellStyle name="Jelölőszín (1)" xfId="138" xr:uid="{00000000-0005-0000-0000-0000DF000000}"/>
    <cellStyle name="Jelölőszín (2)" xfId="139" xr:uid="{00000000-0005-0000-0000-0000E0000000}"/>
    <cellStyle name="Jelölőszín (3)" xfId="140" xr:uid="{00000000-0005-0000-0000-0000E1000000}"/>
    <cellStyle name="Jelölőszín (4)" xfId="141" xr:uid="{00000000-0005-0000-0000-0000E2000000}"/>
    <cellStyle name="Jelölőszín (5)" xfId="142" xr:uid="{00000000-0005-0000-0000-0000E3000000}"/>
    <cellStyle name="Jelölőszín (6)" xfId="143" xr:uid="{00000000-0005-0000-0000-0000E4000000}"/>
    <cellStyle name="Jó" xfId="144" xr:uid="{00000000-0005-0000-0000-0000E5000000}"/>
    <cellStyle name="Kimenet" xfId="145" xr:uid="{00000000-0005-0000-0000-0000E6000000}"/>
    <cellStyle name="Kimenet 2" xfId="306" xr:uid="{00000000-0005-0000-0000-0000E7000000}"/>
    <cellStyle name="Kimenet 2 2" xfId="344" xr:uid="{00000000-0005-0000-0000-0000E8000000}"/>
    <cellStyle name="Kimenet 3" xfId="332" xr:uid="{00000000-0005-0000-0000-0000E9000000}"/>
    <cellStyle name="Lien hypertexte 2" xfId="146" xr:uid="{00000000-0005-0000-0000-0000EA000000}"/>
    <cellStyle name="Lien hypertexte 3" xfId="147" xr:uid="{00000000-0005-0000-0000-0000EB000000}"/>
    <cellStyle name="Linked Cell 2" xfId="148" xr:uid="{00000000-0005-0000-0000-0000EC000000}"/>
    <cellStyle name="Linked Cell 3" xfId="263" xr:uid="{00000000-0005-0000-0000-0000ED000000}"/>
    <cellStyle name="Magyarázó szöveg" xfId="149" xr:uid="{00000000-0005-0000-0000-0000EE000000}"/>
    <cellStyle name="Millares 2" xfId="150" xr:uid="{00000000-0005-0000-0000-0000EF000000}"/>
    <cellStyle name="Millares 2 2" xfId="151" xr:uid="{00000000-0005-0000-0000-0000F0000000}"/>
    <cellStyle name="Millares 3" xfId="152" xr:uid="{00000000-0005-0000-0000-0000F1000000}"/>
    <cellStyle name="Millares 3 2" xfId="153" xr:uid="{00000000-0005-0000-0000-0000F2000000}"/>
    <cellStyle name="Millares 3 2 2" xfId="308" xr:uid="{00000000-0005-0000-0000-0000F3000000}"/>
    <cellStyle name="Millares 3 3" xfId="307" xr:uid="{00000000-0005-0000-0000-0000F4000000}"/>
    <cellStyle name="Navadno_List1" xfId="154" xr:uid="{00000000-0005-0000-0000-0000F5000000}"/>
    <cellStyle name="Neutral 2" xfId="155" xr:uid="{00000000-0005-0000-0000-0000F6000000}"/>
    <cellStyle name="Neutral 3" xfId="264" xr:uid="{00000000-0005-0000-0000-0000F7000000}"/>
    <cellStyle name="Normal" xfId="0" builtinId="0"/>
    <cellStyle name="Normal 10" xfId="265" xr:uid="{00000000-0005-0000-0000-0000F9000000}"/>
    <cellStyle name="Normal 11" xfId="301" xr:uid="{00000000-0005-0000-0000-0000FA000000}"/>
    <cellStyle name="Normal 12" xfId="302" xr:uid="{00000000-0005-0000-0000-0000FB000000}"/>
    <cellStyle name="Normal 13" xfId="8" xr:uid="{00000000-0005-0000-0000-0000FC000000}"/>
    <cellStyle name="Normal 2" xfId="2" xr:uid="{00000000-0005-0000-0000-0000FD000000}"/>
    <cellStyle name="Normal 2 2" xfId="157" xr:uid="{00000000-0005-0000-0000-0000FE000000}"/>
    <cellStyle name="Normal 2 2 2" xfId="1" xr:uid="{00000000-0005-0000-0000-0000FF000000}"/>
    <cellStyle name="Normal 2 2 3" xfId="159" xr:uid="{00000000-0005-0000-0000-000000010000}"/>
    <cellStyle name="Normal 2 2 3 2" xfId="160" xr:uid="{00000000-0005-0000-0000-000001010000}"/>
    <cellStyle name="Normal 2 2_COREP GL04rev3" xfId="161" xr:uid="{00000000-0005-0000-0000-000002010000}"/>
    <cellStyle name="Normal 2 3" xfId="7" xr:uid="{00000000-0005-0000-0000-000003010000}"/>
    <cellStyle name="Normal 2 5" xfId="162" xr:uid="{00000000-0005-0000-0000-000004010000}"/>
    <cellStyle name="Normal 2 5 2 2 2" xfId="303" xr:uid="{00000000-0005-0000-0000-000005010000}"/>
    <cellStyle name="Normal 2_~0149226" xfId="163" xr:uid="{00000000-0005-0000-0000-000006010000}"/>
    <cellStyle name="Normal 3" xfId="3" xr:uid="{00000000-0005-0000-0000-000007010000}"/>
    <cellStyle name="Normal 3 2" xfId="4" xr:uid="{00000000-0005-0000-0000-000008010000}"/>
    <cellStyle name="Normal 3 3" xfId="165" xr:uid="{00000000-0005-0000-0000-000009010000}"/>
    <cellStyle name="Normal 3 4" xfId="166" xr:uid="{00000000-0005-0000-0000-00000A010000}"/>
    <cellStyle name="Normal 3 4 2" xfId="275" xr:uid="{00000000-0005-0000-0000-00000B010000}"/>
    <cellStyle name="Normal 3 5" xfId="274" xr:uid="{00000000-0005-0000-0000-00000C010000}"/>
    <cellStyle name="Normal 3 6" xfId="300" xr:uid="{00000000-0005-0000-0000-00000D010000}"/>
    <cellStyle name="Normal 3 7" xfId="164" xr:uid="{00000000-0005-0000-0000-00000E010000}"/>
    <cellStyle name="Normal 3_~1520012" xfId="167" xr:uid="{00000000-0005-0000-0000-00000F010000}"/>
    <cellStyle name="Normal 4" xfId="6" xr:uid="{00000000-0005-0000-0000-000010010000}"/>
    <cellStyle name="Normal 4 2" xfId="271" xr:uid="{00000000-0005-0000-0000-000011010000}"/>
    <cellStyle name="Normal 5" xfId="168" xr:uid="{00000000-0005-0000-0000-000012010000}"/>
    <cellStyle name="Normal 5 2" xfId="169" xr:uid="{00000000-0005-0000-0000-000013010000}"/>
    <cellStyle name="Normal 5_20130128_ITS on reporting_Annex I_CA" xfId="170" xr:uid="{00000000-0005-0000-0000-000014010000}"/>
    <cellStyle name="Normal 6" xfId="171" xr:uid="{00000000-0005-0000-0000-000015010000}"/>
    <cellStyle name="Normal 7" xfId="172" xr:uid="{00000000-0005-0000-0000-000016010000}"/>
    <cellStyle name="Normal 7 2" xfId="173" xr:uid="{00000000-0005-0000-0000-000017010000}"/>
    <cellStyle name="Normal 7 3" xfId="273" xr:uid="{00000000-0005-0000-0000-000018010000}"/>
    <cellStyle name="Normal 8" xfId="174" xr:uid="{00000000-0005-0000-0000-000019010000}"/>
    <cellStyle name="Normal 8 2" xfId="272" xr:uid="{00000000-0005-0000-0000-00001A010000}"/>
    <cellStyle name="Normal 9" xfId="299" xr:uid="{00000000-0005-0000-0000-00001B010000}"/>
    <cellStyle name="Normal_03 STA 2" xfId="361" xr:uid="{00000000-0005-0000-0000-00001C010000}"/>
    <cellStyle name="Normal_17 MKR IM 2 2" xfId="358" xr:uid="{00000000-0005-0000-0000-00001D010000}"/>
    <cellStyle name="Normal_19 OPR LOSS" xfId="360" xr:uid="{00000000-0005-0000-0000-00001E010000}"/>
    <cellStyle name="Normal_23 OTH 3 AFF 2" xfId="359" xr:uid="{00000000-0005-0000-0000-00001F010000}"/>
    <cellStyle name="Normale_2011 04 14 Templates for stress test_bcl" xfId="175" xr:uid="{00000000-0005-0000-0000-000020010000}"/>
    <cellStyle name="Notas" xfId="176" xr:uid="{00000000-0005-0000-0000-000021010000}"/>
    <cellStyle name="Notas 2" xfId="309" xr:uid="{00000000-0005-0000-0000-000022010000}"/>
    <cellStyle name="Notas 2 2" xfId="204" xr:uid="{00000000-0005-0000-0000-000023010000}"/>
    <cellStyle name="Notas 3" xfId="326" xr:uid="{00000000-0005-0000-0000-000024010000}"/>
    <cellStyle name="Note 2" xfId="177" xr:uid="{00000000-0005-0000-0000-000025010000}"/>
    <cellStyle name="Note 2 2" xfId="310" xr:uid="{00000000-0005-0000-0000-000026010000}"/>
    <cellStyle name="Note 2 2 2" xfId="205" xr:uid="{00000000-0005-0000-0000-000027010000}"/>
    <cellStyle name="Note 2 3" xfId="325" xr:uid="{00000000-0005-0000-0000-000028010000}"/>
    <cellStyle name="Note 3" xfId="266" xr:uid="{00000000-0005-0000-0000-000029010000}"/>
    <cellStyle name="Note 3 2" xfId="317" xr:uid="{00000000-0005-0000-0000-00002A010000}"/>
    <cellStyle name="Note 3 2 2" xfId="341" xr:uid="{00000000-0005-0000-0000-00002B010000}"/>
    <cellStyle name="Note 3 3" xfId="132" xr:uid="{00000000-0005-0000-0000-00002C010000}"/>
    <cellStyle name="Összesen" xfId="178" xr:uid="{00000000-0005-0000-0000-00002D010000}"/>
    <cellStyle name="Összesen 2" xfId="311" xr:uid="{00000000-0005-0000-0000-00002E010000}"/>
    <cellStyle name="Összesen 2 2" xfId="342" xr:uid="{00000000-0005-0000-0000-00002F010000}"/>
    <cellStyle name="Összesen 3" xfId="324" xr:uid="{00000000-0005-0000-0000-000030010000}"/>
    <cellStyle name="Output 2" xfId="180" xr:uid="{00000000-0005-0000-0000-000031010000}"/>
    <cellStyle name="Output 2 2" xfId="313" xr:uid="{00000000-0005-0000-0000-000032010000}"/>
    <cellStyle name="Output 2 2 2" xfId="206" xr:uid="{00000000-0005-0000-0000-000033010000}"/>
    <cellStyle name="Output 2 3" xfId="322" xr:uid="{00000000-0005-0000-0000-000034010000}"/>
    <cellStyle name="Output 3" xfId="267" xr:uid="{00000000-0005-0000-0000-000035010000}"/>
    <cellStyle name="Output 3 2" xfId="318" xr:uid="{00000000-0005-0000-0000-000036010000}"/>
    <cellStyle name="Output 3 2 2" xfId="208" xr:uid="{00000000-0005-0000-0000-000037010000}"/>
    <cellStyle name="Output 3 3" xfId="156" xr:uid="{00000000-0005-0000-0000-000038010000}"/>
    <cellStyle name="Output 4" xfId="312" xr:uid="{00000000-0005-0000-0000-000039010000}"/>
    <cellStyle name="Output 4 2" xfId="343" xr:uid="{00000000-0005-0000-0000-00003A010000}"/>
    <cellStyle name="Output 5" xfId="179" xr:uid="{00000000-0005-0000-0000-00003B010000}"/>
    <cellStyle name="Output 6" xfId="323" xr:uid="{00000000-0005-0000-0000-00003C010000}"/>
    <cellStyle name="Percent" xfId="354" builtinId="5"/>
    <cellStyle name="Percent 2" xfId="276" xr:uid="{00000000-0005-0000-0000-00003E010000}"/>
    <cellStyle name="Porcentual 2" xfId="181" xr:uid="{00000000-0005-0000-0000-00003F010000}"/>
    <cellStyle name="Porcentual 2 2" xfId="182" xr:uid="{00000000-0005-0000-0000-000040010000}"/>
    <cellStyle name="Porcentual 2 2 2" xfId="278" xr:uid="{00000000-0005-0000-0000-000041010000}"/>
    <cellStyle name="Porcentual 2 3" xfId="277" xr:uid="{00000000-0005-0000-0000-000042010000}"/>
    <cellStyle name="Prozent 2" xfId="183" xr:uid="{00000000-0005-0000-0000-000043010000}"/>
    <cellStyle name="Prozent 2 2" xfId="279" xr:uid="{00000000-0005-0000-0000-000044010000}"/>
    <cellStyle name="Rossz" xfId="184" xr:uid="{00000000-0005-0000-0000-000045010000}"/>
    <cellStyle name="Salida" xfId="185" xr:uid="{00000000-0005-0000-0000-000046010000}"/>
    <cellStyle name="Salida 2" xfId="314" xr:uid="{00000000-0005-0000-0000-000047010000}"/>
    <cellStyle name="Salida 2 2" xfId="207" xr:uid="{00000000-0005-0000-0000-000048010000}"/>
    <cellStyle name="Salida 3" xfId="321" xr:uid="{00000000-0005-0000-0000-000049010000}"/>
    <cellStyle name="Semleges" xfId="186" xr:uid="{00000000-0005-0000-0000-00004A010000}"/>
    <cellStyle name="showExposure" xfId="187" xr:uid="{00000000-0005-0000-0000-00004B010000}"/>
    <cellStyle name="Standard 2" xfId="188" xr:uid="{00000000-0005-0000-0000-00004C010000}"/>
    <cellStyle name="Standard 3" xfId="5" xr:uid="{00000000-0005-0000-0000-00004D010000}"/>
    <cellStyle name="Standard 3 2" xfId="189" xr:uid="{00000000-0005-0000-0000-00004E010000}"/>
    <cellStyle name="Standard 3 2 2" xfId="280" xr:uid="{00000000-0005-0000-0000-00004F010000}"/>
    <cellStyle name="Standard 4" xfId="190" xr:uid="{00000000-0005-0000-0000-000050010000}"/>
    <cellStyle name="Standard_20100129_1559 Jentsch_COREP ON 20100129 COREP preliminary proposal_CR SA" xfId="315" xr:uid="{00000000-0005-0000-0000-000051010000}"/>
    <cellStyle name="Standard_GL04_MKR_December 2007 2" xfId="357" xr:uid="{00000000-0005-0000-0000-000052010000}"/>
    <cellStyle name="Számítás" xfId="191" xr:uid="{00000000-0005-0000-0000-000053010000}"/>
    <cellStyle name="Számítás 2" xfId="349" xr:uid="{00000000-0005-0000-0000-000054010000}"/>
    <cellStyle name="Számítás 3" xfId="351" xr:uid="{00000000-0005-0000-0000-000055010000}"/>
    <cellStyle name="Texto de advertencia" xfId="192" xr:uid="{00000000-0005-0000-0000-000056010000}"/>
    <cellStyle name="Texto explicativo" xfId="193" xr:uid="{00000000-0005-0000-0000-000057010000}"/>
    <cellStyle name="Title 2" xfId="194" xr:uid="{00000000-0005-0000-0000-000058010000}"/>
    <cellStyle name="Title 3" xfId="268" xr:uid="{00000000-0005-0000-0000-000059010000}"/>
    <cellStyle name="Título" xfId="195" xr:uid="{00000000-0005-0000-0000-00005A010000}"/>
    <cellStyle name="Título 1" xfId="196" xr:uid="{00000000-0005-0000-0000-00005B010000}"/>
    <cellStyle name="Título 2" xfId="197" xr:uid="{00000000-0005-0000-0000-00005C010000}"/>
    <cellStyle name="Título 3" xfId="198" xr:uid="{00000000-0005-0000-0000-00005D010000}"/>
    <cellStyle name="Título_20091015 DE_Proposed amendments to CR SEC_MKR" xfId="199" xr:uid="{00000000-0005-0000-0000-00005E010000}"/>
    <cellStyle name="Total 2" xfId="200" xr:uid="{00000000-0005-0000-0000-00005F010000}"/>
    <cellStyle name="Total 2 2" xfId="316" xr:uid="{00000000-0005-0000-0000-000060010000}"/>
    <cellStyle name="Total 2 2 2" xfId="340" xr:uid="{00000000-0005-0000-0000-000061010000}"/>
    <cellStyle name="Total 2 3" xfId="348" xr:uid="{00000000-0005-0000-0000-000062010000}"/>
    <cellStyle name="Total 3" xfId="269" xr:uid="{00000000-0005-0000-0000-000063010000}"/>
    <cellStyle name="Total 3 2" xfId="319" xr:uid="{00000000-0005-0000-0000-000064010000}"/>
    <cellStyle name="Total 3 2 2" xfId="209" xr:uid="{00000000-0005-0000-0000-000065010000}"/>
    <cellStyle name="Total 3 3" xfId="158" xr:uid="{00000000-0005-0000-0000-000066010000}"/>
    <cellStyle name="Warning Text 2" xfId="202" xr:uid="{00000000-0005-0000-0000-000067010000}"/>
    <cellStyle name="Warning Text 3" xfId="270" xr:uid="{00000000-0005-0000-0000-000068010000}"/>
    <cellStyle name="Warning Text 4" xfId="201" xr:uid="{00000000-0005-0000-0000-000069010000}"/>
  </cellStyles>
  <dxfs count="54">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s>
  <tableStyles count="0" defaultTableStyle="TableStyleMedium2" defaultPivotStyle="PivotStyleLight16"/>
  <colors>
    <mruColors>
      <color rgb="FFD8E2BC"/>
      <color rgb="FF00FF00"/>
      <color rgb="FF9BBB59"/>
      <color rgb="FFFCE4D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externalLink" Target="externalLinks/externalLink1.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externalLink" Target="externalLinks/externalLink7.xml"/><Relationship Id="rId79" Type="http://schemas.openxmlformats.org/officeDocument/2006/relationships/styles" Target="styles.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externalLink" Target="externalLinks/externalLink2.xml"/><Relationship Id="rId77" Type="http://schemas.openxmlformats.org/officeDocument/2006/relationships/externalLink" Target="externalLinks/externalLink10.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externalLink" Target="externalLinks/externalLink5.xml"/><Relationship Id="rId80"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externalLink" Target="externalLinks/externalLink3.xml"/><Relationship Id="rId75" Type="http://schemas.openxmlformats.org/officeDocument/2006/relationships/externalLink" Target="externalLinks/externalLink8.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externalLink" Target="externalLinks/externalLink6.xml"/><Relationship Id="rId78" Type="http://schemas.openxmlformats.org/officeDocument/2006/relationships/theme" Target="theme/theme1.xml"/><Relationship Id="rId8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externalLink" Target="externalLinks/externalLink9.xml"/><Relationship Id="rId7" Type="http://schemas.openxmlformats.org/officeDocument/2006/relationships/worksheet" Target="worksheets/sheet7.xml"/><Relationship Id="rId71" Type="http://schemas.openxmlformats.org/officeDocument/2006/relationships/externalLink" Target="externalLinks/externalLink4.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bvpr-fs02\userdata\Standing%20Committees\Regulation%20and%20Policy\Sub%20Groups\TF%20Leverage%20Ratio\TFLR%20Meeting%2015%20March%202012\Basel%20III%20implementation%20monitoring%20reporting%20template%20v2-3-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vreba01\EBA\Standing%20Committees\Accounting,%20Reporting%20and%20Auditing\Sub%20Groups\Reporting\BTS%20on%20reporting\Data%20point%20model\DPM%20workshop%20June\TemplateAnalysisMatrix%202012%2011%2023_LR(for%20revision).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bvpr-fs02\userdata\Users\malba\AppData\Local\Microsoft\Windows\Temporary%20Internet%20Files\Content.Outlook\5FJ8X6ZY\TemplateAnalysisMatrix%202012%2010%2003_EGA%20(3).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ebvpr-fs02\userdata\Documentum\dmcl\0000a01f\u192684\810cbb36\Documentum\dmcl\0000a01f\u181994\80cba7ac\TBG_IS4_ReportingTemplate.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yleffsr02\ADVISORY\Users\ahadjivarnava\Desktop\CySEC_IFR%20CoReps\Data\Form-144-14-06-1_version-15.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trs\MiFID\Programs\Archive\incoming\2017_11\EU_20170930_T144-002_201711271317.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yleffsr02\ADVISORY\Users\ssavva\Desktop\Form-144-14-06-1_version-15_03312020%20(5).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ebvpr-fs02\userdata\Users\malba\AppData\Roaming\Microsoft\Excel\TemplateAnalysisMatrix%202012%2012%2004%20-%20Maria.xlsm"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AUTHORS\Fsa%20Records\Documentum\dmcl\0000a01f\u180462\80f907c7\QIS%20reporting%20template.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AIAS\Redirection\Users\Administrator\My%20Documents\SametimeFileTransfers\Copy%20of%2006.1%20Form%20144-05-06.1%20TSA%20(CRMRK)%20%20All%20methods%20(OPR)%2023.01.2013%20-Version%2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s (2)"/>
      <sheetName val="General Info"/>
      <sheetName val="DefCapB3"/>
      <sheetName val="DefCapB3-MI"/>
      <sheetName val="Leverage Ratio"/>
      <sheetName val="LCR"/>
      <sheetName val="NSFR"/>
      <sheetName val="Checks"/>
      <sheetName val="Parameter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1"/>
      <sheetName val="Grey Shaded Cells"/>
      <sheetName val="Analysis Matrix - Names"/>
      <sheetName val="Analisys Matrix - Codes"/>
      <sheetName val="Hierarchies"/>
      <sheetName val="HierarchyMembers"/>
      <sheetName val="Dimensions"/>
      <sheetName val="Members"/>
      <sheetName val="Domains"/>
      <sheetName val="Tables"/>
      <sheetName val="TableComponentMembers"/>
      <sheetName val="Hier.ApplTables"/>
      <sheetName val="Lists-Aux"/>
    </sheetNames>
    <sheetDataSet>
      <sheetData sheetId="0" refreshError="1"/>
      <sheetData sheetId="1" refreshError="1"/>
      <sheetData sheetId="2" refreshError="1"/>
      <sheetData sheetId="3" refreshError="1"/>
      <sheetData sheetId="4" refreshError="1"/>
      <sheetData sheetId="5" refreshError="1"/>
      <sheetData sheetId="6">
        <row r="2">
          <cell r="B2" t="str">
            <v>Base</v>
          </cell>
        </row>
        <row r="3">
          <cell r="B3" t="str">
            <v>Amount type</v>
          </cell>
        </row>
        <row r="4">
          <cell r="B4" t="str">
            <v>Main category</v>
          </cell>
        </row>
        <row r="5">
          <cell r="B5" t="str">
            <v>Accounting portfolio</v>
          </cell>
        </row>
        <row r="6">
          <cell r="B6" t="str">
            <v>Controlling and non-controlling owners</v>
          </cell>
        </row>
        <row r="7">
          <cell r="B7" t="str">
            <v>Related parties/Relationships</v>
          </cell>
        </row>
        <row r="8">
          <cell r="B8" t="str">
            <v>Main category that generates income or expenses</v>
          </cell>
        </row>
        <row r="9">
          <cell r="B9" t="str">
            <v>Type of risk</v>
          </cell>
        </row>
        <row r="10">
          <cell r="B10" t="str">
            <v>Counterparty sector</v>
          </cell>
        </row>
        <row r="11">
          <cell r="B11" t="str">
            <v>Impairment status</v>
          </cell>
        </row>
        <row r="12">
          <cell r="B12" t="str">
            <v>Type of market</v>
          </cell>
        </row>
        <row r="13">
          <cell r="B13" t="str">
            <v>Purpose</v>
          </cell>
        </row>
        <row r="14">
          <cell r="B14" t="str">
            <v>Main Category underlying</v>
          </cell>
        </row>
        <row r="15">
          <cell r="B15" t="str">
            <v>Residence of counterparty</v>
          </cell>
        </row>
        <row r="16">
          <cell r="B16" t="str">
            <v>Prudential portfolio</v>
          </cell>
        </row>
        <row r="17">
          <cell r="B17" t="str">
            <v>NACE code counterparty</v>
          </cell>
        </row>
        <row r="18">
          <cell r="B18" t="str">
            <v>Condition of the pledge of collateral given</v>
          </cell>
        </row>
        <row r="19">
          <cell r="B19" t="str">
            <v>Main Category of the transferred financial asset to which the liability is associated to</v>
          </cell>
        </row>
        <row r="20">
          <cell r="B20" t="str">
            <v>Fair value hierarchy</v>
          </cell>
        </row>
        <row r="21">
          <cell r="B21" t="str">
            <v>Location of the activities</v>
          </cell>
        </row>
        <row r="22">
          <cell r="B22" t="str">
            <v>Type of activity of Related parties/Relationships</v>
          </cell>
        </row>
        <row r="23">
          <cell r="B23" t="str">
            <v>To be reclassified to profit or loss</v>
          </cell>
        </row>
        <row r="24">
          <cell r="B24" t="str">
            <v>Condition of the pledge of collateral received</v>
          </cell>
        </row>
        <row r="25">
          <cell r="B25" t="str">
            <v>Type of obligation with collateral given</v>
          </cell>
        </row>
        <row r="26">
          <cell r="B26" t="str">
            <v>Type of activity</v>
          </cell>
        </row>
        <row r="27">
          <cell r="B27" t="str">
            <v>Main category of the Defined benefit plan assets</v>
          </cell>
        </row>
        <row r="28">
          <cell r="B28" t="str">
            <v>Subordinated</v>
          </cell>
        </row>
        <row r="29">
          <cell r="B29" t="str">
            <v>Main Category provided of Investee</v>
          </cell>
        </row>
        <row r="30">
          <cell r="B30" t="str">
            <v>Security code</v>
          </cell>
        </row>
        <row r="31">
          <cell r="B31" t="str">
            <v>Eligibility for own funds of the main category</v>
          </cell>
        </row>
        <row r="32">
          <cell r="B32" t="str">
            <v>Transitional Eligibility in Own Funds</v>
          </cell>
        </row>
        <row r="33">
          <cell r="B33" t="str">
            <v>Approach</v>
          </cell>
        </row>
        <row r="34">
          <cell r="B34" t="str">
            <v>Main category that generates the deferred tax liability</v>
          </cell>
        </row>
        <row r="35">
          <cell r="B35" t="str">
            <v>Type of securitisation</v>
          </cell>
        </row>
        <row r="36">
          <cell r="B36" t="str">
            <v xml:space="preserve">Time past from due second contractual payment or delivery leg (free deliveries) </v>
          </cell>
        </row>
        <row r="37">
          <cell r="B37" t="str">
            <v>Callability of the instruments</v>
          </cell>
        </row>
        <row r="38">
          <cell r="B38" t="str">
            <v>Entity code</v>
          </cell>
        </row>
        <row r="39">
          <cell r="B39" t="str">
            <v>CRM Effects/Collateral</v>
          </cell>
        </row>
        <row r="40">
          <cell r="B40" t="str">
            <v>Conversion factors for off-balance sheet items</v>
          </cell>
        </row>
        <row r="41">
          <cell r="B41" t="str">
            <v>Risk weights</v>
          </cell>
        </row>
        <row r="42">
          <cell r="B42" t="str">
            <v>Use of external ratings</v>
          </cell>
        </row>
        <row r="43">
          <cell r="B43" t="str">
            <v>Items associated with a particular high risk</v>
          </cell>
        </row>
        <row r="44">
          <cell r="B44" t="str">
            <v>Methods to determine risk weights</v>
          </cell>
        </row>
        <row r="45">
          <cell r="B45" t="str">
            <v>Residual maturity</v>
          </cell>
        </row>
        <row r="46">
          <cell r="B46" t="str">
            <v>Country where the exposure is generated</v>
          </cell>
        </row>
        <row r="47">
          <cell r="B47" t="str">
            <v>PD assigned to the obligor grade or pool</v>
          </cell>
        </row>
        <row r="48">
          <cell r="B48" t="str">
            <v>Type of credit protection</v>
          </cell>
        </row>
        <row r="49">
          <cell r="B49" t="str">
            <v>Time from the due time for settlement</v>
          </cell>
        </row>
        <row r="50">
          <cell r="B50" t="str">
            <v>Type of risk transfer</v>
          </cell>
        </row>
        <row r="51">
          <cell r="B51" t="str">
            <v>Exposures by Credit Quality steps at reporting date</v>
          </cell>
        </row>
        <row r="52">
          <cell r="B52" t="str">
            <v>Role in the securitisation process</v>
          </cell>
        </row>
        <row r="53">
          <cell r="B53" t="str">
            <v>Exposures by Credit Quality steps at inception</v>
          </cell>
        </row>
        <row r="54">
          <cell r="B54" t="str">
            <v>Code of the securitisation</v>
          </cell>
        </row>
        <row r="55">
          <cell r="B55" t="str">
            <v>Securitisation structure</v>
          </cell>
        </row>
        <row r="56">
          <cell r="B56" t="str">
            <v>Business line</v>
          </cell>
        </row>
        <row r="57">
          <cell r="B57" t="str">
            <v>Use of allocation mechanism</v>
          </cell>
        </row>
        <row r="58">
          <cell r="B58" t="str">
            <v>Event Type</v>
          </cell>
        </row>
        <row r="59">
          <cell r="B59" t="str">
            <v>Positions in the instrument</v>
          </cell>
        </row>
        <row r="60">
          <cell r="B60" t="str">
            <v>Type of underlying</v>
          </cell>
        </row>
        <row r="61">
          <cell r="B61" t="str">
            <v>Country of the market</v>
          </cell>
        </row>
        <row r="62">
          <cell r="B62" t="str">
            <v>Counterparty (large regulated financial entities)</v>
          </cell>
        </row>
        <row r="63">
          <cell r="B63" t="str">
            <v>Type of allowance</v>
          </cell>
        </row>
        <row r="64">
          <cell r="B64" t="str">
            <v>Attribute: Reference date</v>
          </cell>
        </row>
        <row r="65">
          <cell r="B65" t="str">
            <v>Time past due</v>
          </cell>
        </row>
        <row r="66">
          <cell r="B66" t="str">
            <v>Collateral/Guarantee received</v>
          </cell>
        </row>
        <row r="67">
          <cell r="B67" t="str">
            <v>Derivatives Purchased/Sold</v>
          </cell>
        </row>
        <row r="68">
          <cell r="B68" t="str">
            <v>Size of the counterparty</v>
          </cell>
        </row>
        <row r="69">
          <cell r="B69" t="str">
            <v>Accounting portfolio of the transferred financial asset to which the liability is associated to</v>
          </cell>
        </row>
        <row r="70">
          <cell r="B70" t="str">
            <v>Hybrid instruments</v>
          </cell>
        </row>
        <row r="71">
          <cell r="B71" t="str">
            <v>Subject to operating lease (reporting entity lessor)</v>
          </cell>
        </row>
        <row r="72">
          <cell r="B72" t="str">
            <v>Exposure class</v>
          </cell>
        </row>
        <row r="73">
          <cell r="B73" t="str">
            <v>Country where the requirement is applicable</v>
          </cell>
        </row>
        <row r="74">
          <cell r="B74" t="str">
            <v>Currency of the exposure</v>
          </cell>
        </row>
        <row r="75">
          <cell r="B75" t="str">
            <v>Loan to Value</v>
          </cell>
        </row>
        <row r="76">
          <cell r="B76" t="str">
            <v>Individual entity code</v>
          </cell>
        </row>
        <row r="77">
          <cell r="B77" t="str">
            <v>Removed during the period</v>
          </cell>
        </row>
        <row r="78">
          <cell r="B78" t="str">
            <v>Type of investment firm</v>
          </cell>
        </row>
      </sheetData>
      <sheetData sheetId="7" refreshError="1"/>
      <sheetData sheetId="8" refreshError="1"/>
      <sheetData sheetId="9" refreshError="1"/>
      <sheetData sheetId="10" refreshError="1"/>
      <sheetData sheetId="11" refreshError="1"/>
      <sheetData sheetId="12">
        <row r="1">
          <cell r="A1" t="str">
            <v>BAS</v>
          </cell>
          <cell r="D1" t="str">
            <v>AP</v>
          </cell>
          <cell r="E1" t="str">
            <v>BT</v>
          </cell>
          <cell r="H1" t="str">
            <v>COI</v>
          </cell>
          <cell r="I1" t="str">
            <v>CP</v>
          </cell>
          <cell r="J1" t="str">
            <v>CQS</v>
          </cell>
          <cell r="K1" t="str">
            <v>CT</v>
          </cell>
          <cell r="N1" t="str">
            <v>ER</v>
          </cell>
          <cell r="P1" t="str">
            <v>GA</v>
          </cell>
          <cell r="Q1" t="str">
            <v>IM</v>
          </cell>
          <cell r="U1" t="str">
            <v>PCT</v>
          </cell>
          <cell r="V1" t="str">
            <v>PI</v>
          </cell>
          <cell r="W1" t="str">
            <v>PL</v>
          </cell>
          <cell r="X1" t="str">
            <v>PR</v>
          </cell>
          <cell r="Z1" t="str">
            <v>RP</v>
          </cell>
          <cell r="AA1" t="str">
            <v>RSP</v>
          </cell>
          <cell r="AB1" t="str">
            <v>RT</v>
          </cell>
          <cell r="AC1" t="str">
            <v>RTT</v>
          </cell>
          <cell r="AD1" t="str">
            <v>ST</v>
          </cell>
          <cell r="AF1" t="str">
            <v>TI</v>
          </cell>
          <cell r="AG1" t="str">
            <v>UES</v>
          </cell>
          <cell r="AI1" t="str">
            <v>TD</v>
          </cell>
        </row>
        <row r="2">
          <cell r="A2" t="str">
            <v>Base items residual category - Total/NA</v>
          </cell>
          <cell r="D2" t="str">
            <v>Risk weighted exposure amounts calculated for equity exposures - Total methods</v>
          </cell>
          <cell r="E2" t="str">
            <v>Boolean Tool residual category - Total/NA</v>
          </cell>
          <cell r="H2" t="str">
            <v>Not applicable/ Total</v>
          </cell>
          <cell r="I2" t="str">
            <v>Not applicable/ All credit protections</v>
          </cell>
          <cell r="J2" t="str">
            <v>Not applicable/ All credit quality steps</v>
          </cell>
          <cell r="K2" t="str">
            <v>Not applicable/ All counterparties</v>
          </cell>
          <cell r="N2" t="str">
            <v>Not applicable/ All situations related to external ratings</v>
          </cell>
          <cell r="P2" t="str">
            <v>TURKEY</v>
          </cell>
          <cell r="Q2" t="str">
            <v>Not applicable/All impairment concepts</v>
          </cell>
          <cell r="U2" t="str">
            <v>Not applicable/ All applicable percentages</v>
          </cell>
          <cell r="V2" t="str">
            <v>Not applicable/All positions</v>
          </cell>
          <cell r="W2" t="str">
            <v>Not applicable/All portfolios</v>
          </cell>
          <cell r="X2" t="str">
            <v>Not applicable</v>
          </cell>
          <cell r="Z2" t="str">
            <v>Not applicable/All related parties/All relationships</v>
          </cell>
          <cell r="AA2" t="str">
            <v>Not applicable/ All roles in the securitisation parties</v>
          </cell>
          <cell r="AB2" t="str">
            <v>Not applicable/All risks</v>
          </cell>
          <cell r="AC2" t="str">
            <v>Not applicable/ All risk tranfer treatments</v>
          </cell>
          <cell r="AD2" t="str">
            <v>Not applicable/All tranches</v>
          </cell>
          <cell r="AF2" t="str">
            <v>Time intervall applicable for free deliveries</v>
          </cell>
          <cell r="AG2" t="str">
            <v>Not applicable/ All types of underlying exposures</v>
          </cell>
          <cell r="AI2" t="str">
            <v>Not applicable</v>
          </cell>
        </row>
        <row r="3">
          <cell r="A3" t="str">
            <v>Own funds</v>
          </cell>
          <cell r="D3" t="str">
            <v>CR IRB - PD, LGD and M approach, excluding dilution risk</v>
          </cell>
          <cell r="E3" t="str">
            <v>Owners of the parent</v>
          </cell>
          <cell r="H3" t="str">
            <v>Instruments without a call or an incentive to redeem</v>
          </cell>
          <cell r="I3" t="str">
            <v>Guarantees other than credit derivatives - Subsitution effect</v>
          </cell>
          <cell r="J3" t="str">
            <v>CQS 1</v>
          </cell>
          <cell r="K3" t="str">
            <v>General governments</v>
          </cell>
          <cell r="N3" t="str">
            <v>Rated exposure</v>
          </cell>
          <cell r="P3" t="str">
            <v>ALBANIA</v>
          </cell>
          <cell r="Q3" t="str">
            <v xml:space="preserve">Specific allowances. Individually assessed financial assets </v>
          </cell>
          <cell r="U3">
            <v>0</v>
          </cell>
          <cell r="V3" t="str">
            <v>Weighted net MKR SEC long positions</v>
          </cell>
          <cell r="W3" t="str">
            <v>Cash and cash equivalents</v>
          </cell>
          <cell r="X3" t="str">
            <v>Complete fiscal year T</v>
          </cell>
          <cell r="Z3" t="str">
            <v>Subsidiaries</v>
          </cell>
          <cell r="AA3" t="str">
            <v>Originator</v>
          </cell>
          <cell r="AB3" t="str">
            <v>Credit risk, counterparty credit risk, dilution risk, free deliveries and settlement/delivery risk</v>
          </cell>
          <cell r="AC3" t="str">
            <v>Synthetic transactions</v>
          </cell>
          <cell r="AD3" t="str">
            <v>Senior</v>
          </cell>
          <cell r="AF3" t="str">
            <v>Not applicable/ All time intervals</v>
          </cell>
          <cell r="AG3" t="str">
            <v>Securitisation, 
Re-Securitisation</v>
          </cell>
          <cell r="AI3" t="str">
            <v>Key dimension</v>
          </cell>
        </row>
        <row r="4">
          <cell r="A4" t="str">
            <v>Income</v>
          </cell>
          <cell r="D4" t="str">
            <v>Duration-based approach</v>
          </cell>
          <cell r="E4" t="str">
            <v>Non-controlling interests</v>
          </cell>
          <cell r="H4" t="str">
            <v>Instruments with a call or an incentive to redeem</v>
          </cell>
          <cell r="I4" t="str">
            <v>Unfunded credit guarantees</v>
          </cell>
          <cell r="J4" t="str">
            <v>CQS 2</v>
          </cell>
          <cell r="K4" t="str">
            <v>Large regulated financial entities and unregulated financial entities</v>
          </cell>
          <cell r="N4" t="str">
            <v>Issuer credit assessment</v>
          </cell>
          <cell r="P4" t="str">
            <v>AUSTRIA</v>
          </cell>
          <cell r="Q4" t="str">
            <v>Impaired</v>
          </cell>
          <cell r="U4" t="str">
            <v>&gt;50% and &lt;=100%</v>
          </cell>
          <cell r="V4" t="str">
            <v>Weighted net MKR SEC short positions</v>
          </cell>
          <cell r="W4" t="str">
            <v>Trading financial liabilities</v>
          </cell>
          <cell r="X4" t="str">
            <v>Temporally not waived</v>
          </cell>
          <cell r="Z4" t="str">
            <v>Regulated entities within the scope of prudential consolidation</v>
          </cell>
          <cell r="AA4" t="str">
            <v>Investor</v>
          </cell>
          <cell r="AB4" t="str">
            <v>MKR EQU General risk</v>
          </cell>
          <cell r="AC4" t="str">
            <v>Traditional transactions</v>
          </cell>
          <cell r="AD4" t="str">
            <v>Mezzanine</v>
          </cell>
          <cell r="AF4" t="str">
            <v>≤ 30 days</v>
          </cell>
          <cell r="AG4" t="str">
            <v>Loans to corporates or SMEs</v>
          </cell>
          <cell r="AI4" t="str">
            <v>Key</v>
          </cell>
        </row>
        <row r="5">
          <cell r="A5" t="str">
            <v>Expenses</v>
          </cell>
          <cell r="D5" t="str">
            <v>Approaches for options</v>
          </cell>
          <cell r="E5" t="b">
            <v>1</v>
          </cell>
          <cell r="H5" t="str">
            <v>Instruments with a call exercisable after the reporting date, and which meet the conditions in Article 49 of CRR after the date of effective maturity</v>
          </cell>
          <cell r="I5" t="str">
            <v>Credit derivatives protection</v>
          </cell>
          <cell r="J5" t="str">
            <v>CQS 3</v>
          </cell>
          <cell r="K5" t="str">
            <v>Credit institutions</v>
          </cell>
          <cell r="N5" t="str">
            <v>Unrated exposure where a derived rating is used</v>
          </cell>
          <cell r="P5" t="str">
            <v>BELGIUM</v>
          </cell>
          <cell r="Q5" t="str">
            <v>Past due</v>
          </cell>
          <cell r="U5" t="str">
            <v>Zone 1 risk weights for MKR SA TDI general maturity-based approach</v>
          </cell>
          <cell r="V5" t="str">
            <v>Instruments subject to Large exposures regime</v>
          </cell>
          <cell r="W5" t="str">
            <v>Financial liabilities designated at fair value through profit or loss</v>
          </cell>
          <cell r="X5" t="str">
            <v>Previous year</v>
          </cell>
          <cell r="Z5" t="str">
            <v>Joint ventures</v>
          </cell>
          <cell r="AA5" t="str">
            <v>Sponsor</v>
          </cell>
          <cell r="AB5" t="str">
            <v>MKR EQU Specific risk</v>
          </cell>
          <cell r="AD5" t="str">
            <v>First loss</v>
          </cell>
          <cell r="AF5" t="str">
            <v>5-15 days</v>
          </cell>
          <cell r="AG5" t="str">
            <v>Consumer loans</v>
          </cell>
        </row>
        <row r="6">
          <cell r="A6" t="str">
            <v>Income or expenses</v>
          </cell>
          <cell r="D6" t="str">
            <v>CR IRB Specialized lending slotting criteria</v>
          </cell>
          <cell r="E6" t="b">
            <v>0</v>
          </cell>
          <cell r="H6" t="str">
            <v>Instruments with a call exercisable after the reporting date, and which do not meet the conditions in Article 49 of CRR after the date of effective maturity</v>
          </cell>
          <cell r="I6" t="str">
            <v>Credit derivatives - Substitution effect</v>
          </cell>
          <cell r="J6" t="str">
            <v>CQS 4</v>
          </cell>
          <cell r="K6" t="str">
            <v>Counterparties other than central banks, general governments, credit institutions, other financial corporations, corporates, retail</v>
          </cell>
          <cell r="N6" t="str">
            <v>Direct issue short-term credit assessment</v>
          </cell>
          <cell r="P6" t="str">
            <v>BULGARIA</v>
          </cell>
          <cell r="Q6" t="str">
            <v>Past due, Impaired</v>
          </cell>
          <cell r="U6">
            <v>0.2</v>
          </cell>
          <cell r="V6" t="str">
            <v>Weighted net MKR CTP long positions</v>
          </cell>
          <cell r="W6" t="str">
            <v>Financial liabilities measured at amortised cost</v>
          </cell>
          <cell r="X6" t="str">
            <v>Current year</v>
          </cell>
          <cell r="Z6" t="str">
            <v xml:space="preserve">Joint ventures, Associates </v>
          </cell>
          <cell r="AA6" t="str">
            <v>Originator, Investor</v>
          </cell>
          <cell r="AB6" t="str">
            <v>Position, fx and commodities risks</v>
          </cell>
          <cell r="AF6" t="str">
            <v>16-30 days</v>
          </cell>
          <cell r="AG6" t="str">
            <v>Trade receivables</v>
          </cell>
        </row>
        <row r="7">
          <cell r="A7" t="str">
            <v>Off balance sheet items</v>
          </cell>
          <cell r="D7" t="str">
            <v>MKR EQU Additional requirements for options</v>
          </cell>
          <cell r="H7" t="str">
            <v>Instruments with a call exercisable prior to  or on 20 July 2011, and which do not meet the conditions in Article 49 of CRR after the date of effective maturity</v>
          </cell>
          <cell r="I7" t="str">
            <v>With credit protection</v>
          </cell>
          <cell r="J7" t="str">
            <v>CQS other</v>
          </cell>
          <cell r="K7" t="str">
            <v>Corporates, Retail</v>
          </cell>
          <cell r="N7" t="str">
            <v>Direct issue credit assessment</v>
          </cell>
          <cell r="P7" t="str">
            <v>SWITZERLAND</v>
          </cell>
          <cell r="Q7" t="str">
            <v>Written-off</v>
          </cell>
          <cell r="U7" t="str">
            <v>0,2%</v>
          </cell>
          <cell r="V7" t="str">
            <v>Weighted net MKR CTP short positions</v>
          </cell>
          <cell r="W7" t="str">
            <v>Non-trading non-derivative financial liabilities measured at a cost-based method</v>
          </cell>
          <cell r="X7" t="str">
            <v>Complete fiscal year T-1</v>
          </cell>
          <cell r="Z7" t="str">
            <v>Associates</v>
          </cell>
          <cell r="AA7" t="str">
            <v>Originator, Sponsor</v>
          </cell>
          <cell r="AB7" t="str">
            <v>MKR FX risk</v>
          </cell>
          <cell r="AF7" t="str">
            <v>&gt; 30 days ≤ 60 days</v>
          </cell>
          <cell r="AG7" t="str">
            <v>Other assets</v>
          </cell>
        </row>
        <row r="8">
          <cell r="A8" t="str">
            <v>Memorandum items</v>
          </cell>
          <cell r="D8" t="str">
            <v>Standardised approaches for commodities risk</v>
          </cell>
          <cell r="I8" t="str">
            <v>Funded credit derivatives issued</v>
          </cell>
          <cell r="J8" t="str">
            <v>CQS 1 &amp; S/T CQS 1</v>
          </cell>
          <cell r="K8" t="str">
            <v>Corporates, Non financial</v>
          </cell>
          <cell r="N8" t="str">
            <v>Direct issue long-term credit assessment</v>
          </cell>
          <cell r="P8" t="str">
            <v>CYPRUS</v>
          </cell>
          <cell r="Q8" t="str">
            <v>Defaulted</v>
          </cell>
          <cell r="U8" t="str">
            <v>0,4%</v>
          </cell>
          <cell r="V8" t="str">
            <v>Long position</v>
          </cell>
          <cell r="W8" t="str">
            <v>Financial assets held for trading, Financial liabilities held for trading</v>
          </cell>
          <cell r="X8" t="str">
            <v>Complete fiscal year T-2</v>
          </cell>
          <cell r="Z8" t="str">
            <v xml:space="preserve">Parent and parent entities with joint control </v>
          </cell>
          <cell r="AB8" t="str">
            <v>MKR COM risk</v>
          </cell>
          <cell r="AF8" t="str">
            <v>31 to 45 days</v>
          </cell>
          <cell r="AG8" t="str">
            <v>Other liabilities</v>
          </cell>
        </row>
        <row r="9">
          <cell r="A9" t="str">
            <v>Exposures</v>
          </cell>
          <cell r="D9" t="str">
            <v>Maturity ladder approach</v>
          </cell>
          <cell r="I9" t="str">
            <v>Funded credit derivatives issued repruchased</v>
          </cell>
          <cell r="J9" t="str">
            <v>CQS 2</v>
          </cell>
          <cell r="K9" t="str">
            <v>Financial corporations. Other than credit institutions, Non-financial corporations, Households</v>
          </cell>
          <cell r="N9" t="str">
            <v>Without direct issue credit assessment</v>
          </cell>
          <cell r="P9" t="str">
            <v>CZECH REPUBLIC</v>
          </cell>
          <cell r="Q9" t="str">
            <v>Non defaulted</v>
          </cell>
          <cell r="U9" t="str">
            <v>0,7%</v>
          </cell>
          <cell r="V9" t="str">
            <v>Short position</v>
          </cell>
          <cell r="W9" t="str">
            <v>Trading financial assets, Trading financial liabilities</v>
          </cell>
          <cell r="X9" t="str">
            <v>End fiscal year T</v>
          </cell>
          <cell r="Z9" t="str">
            <v>Key management of the institution or its parent</v>
          </cell>
          <cell r="AB9" t="str">
            <v>MKR</v>
          </cell>
          <cell r="AF9" t="str">
            <v>≥46 days</v>
          </cell>
          <cell r="AG9" t="str">
            <v>Covered Bonds</v>
          </cell>
        </row>
        <row r="10">
          <cell r="A10" t="str">
            <v>Assets</v>
          </cell>
          <cell r="D10" t="str">
            <v>Extended maturity ladder approach</v>
          </cell>
          <cell r="I10" t="str">
            <v>Unfunded credit protection - Substitution effect</v>
          </cell>
          <cell r="J10" t="str">
            <v>CQS 3</v>
          </cell>
          <cell r="K10" t="str">
            <v>Financial corporations. Other than credit institutions</v>
          </cell>
          <cell r="N10" t="str">
            <v>Unrated exposure where a derived rating is not used</v>
          </cell>
          <cell r="P10" t="str">
            <v>GERMANY</v>
          </cell>
          <cell r="Q10" t="str">
            <v>Defaulted exposures</v>
          </cell>
          <cell r="U10" t="str">
            <v>Zone 2 risk weights for MKR SA TDI general maturity-based approach</v>
          </cell>
          <cell r="V10" t="str">
            <v>Matched position</v>
          </cell>
          <cell r="W10" t="str">
            <v>Financial assets designated at fair value through profit or loss, Financial liabilities designated at fair value through profit or loss</v>
          </cell>
          <cell r="X10" t="str">
            <v>End fiscal year T-1</v>
          </cell>
          <cell r="Z10" t="str">
            <v>Related parties other than Parent and parent entities with joint control, Subsidiaries, Associates and joint ventures, Key management of the institution or its parent</v>
          </cell>
          <cell r="AB10" t="str">
            <v>TDI and EQU General risk</v>
          </cell>
          <cell r="AF10" t="str">
            <v>&gt; 60 days ≤ 90 days</v>
          </cell>
          <cell r="AG10" t="str">
            <v>Underlying positions others than securitisation positions</v>
          </cell>
        </row>
        <row r="11">
          <cell r="A11" t="str">
            <v>Liabilities</v>
          </cell>
          <cell r="D11" t="str">
            <v>Simplified approach</v>
          </cell>
          <cell r="I11" t="str">
            <v>CRM techniques RW adjustment effect (alternative Approachfor real estate)</v>
          </cell>
          <cell r="J11" t="str">
            <v>CQS 4 &amp; S/T CQS 2</v>
          </cell>
          <cell r="K11" t="str">
            <v>Corporates</v>
          </cell>
          <cell r="N11" t="str">
            <v>Indirect issue credit assesment</v>
          </cell>
          <cell r="P11" t="str">
            <v>DENMARK</v>
          </cell>
          <cell r="Q11" t="str">
            <v>Specific allowances based on BAD</v>
          </cell>
          <cell r="U11" t="str">
            <v>1,25%</v>
          </cell>
          <cell r="V11" t="str">
            <v>Unmatched position</v>
          </cell>
          <cell r="W11" t="str">
            <v>Financial assets held for trading. At cost, Financial assets designated at fair value through profit or loss. At cost, Available-for-sale financial assets. At cost</v>
          </cell>
          <cell r="X11" t="str">
            <v>End fiscal year T-2</v>
          </cell>
          <cell r="Z11" t="str">
            <v>Unconsolidated structured entities in which the reporting institution has interests</v>
          </cell>
          <cell r="AB11" t="str">
            <v>TDI and EQU Specific risk</v>
          </cell>
          <cell r="AF11" t="str">
            <v>&gt; 90 days ≤ 180days</v>
          </cell>
          <cell r="AG11" t="str">
            <v>Underlying others than Securitisation</v>
          </cell>
        </row>
        <row r="12">
          <cell r="A12" t="str">
            <v>Equity</v>
          </cell>
          <cell r="D12" t="str">
            <v>MKR COM Additional requirements for options</v>
          </cell>
          <cell r="I12" t="str">
            <v>Funded credit protection with effects other than substitution [LE]</v>
          </cell>
          <cell r="J12" t="str">
            <v>CQS 5</v>
          </cell>
          <cell r="K12" t="str">
            <v>Non-financial corporations. Retail</v>
          </cell>
          <cell r="N12" t="str">
            <v>Specific issuing programme or facility to which the item constituting the exposure does not belong</v>
          </cell>
          <cell r="P12" t="str">
            <v>ESTONIA</v>
          </cell>
          <cell r="Q12" t="str">
            <v>General allowances based on BAD. Other than BAD art 37.2</v>
          </cell>
          <cell r="U12" t="str">
            <v>1,75%</v>
          </cell>
          <cell r="V12" t="str">
            <v>Unmatched position</v>
          </cell>
          <cell r="W12" t="str">
            <v>Available-for-sale financial assets. At fair value</v>
          </cell>
          <cell r="X12" t="str">
            <v>Temporally waived and temporally not waived</v>
          </cell>
          <cell r="Z12" t="str">
            <v>Undertakings in which the institution has participation of 20% or more</v>
          </cell>
          <cell r="AB12" t="str">
            <v>Equity risk</v>
          </cell>
          <cell r="AF12" t="str">
            <v>&gt; 180 days ≤ 1year</v>
          </cell>
          <cell r="AG12" t="str">
            <v>Residential mortgages</v>
          </cell>
        </row>
        <row r="13">
          <cell r="A13" t="str">
            <v>Liabilities and Equity</v>
          </cell>
          <cell r="D13" t="str">
            <v>Internal models approach for market risk</v>
          </cell>
          <cell r="I13" t="str">
            <v>CRM techniques Exposure value adjustment effect [LE]</v>
          </cell>
          <cell r="J13" t="str">
            <v>CQS 6</v>
          </cell>
          <cell r="K13" t="str">
            <v>Non-financial corporations</v>
          </cell>
          <cell r="P13" t="str">
            <v>SPAIN</v>
          </cell>
          <cell r="Q13" t="str">
            <v>General allowances based on BAD. BAD art 37.2</v>
          </cell>
          <cell r="U13" t="str">
            <v>2,25%</v>
          </cell>
          <cell r="W13" t="str">
            <v>Held-to-maturity investments</v>
          </cell>
          <cell r="X13" t="str">
            <v>End accounting year T-1</v>
          </cell>
          <cell r="Z13" t="str">
            <v>Post-employment benefit plans with defined benefits</v>
          </cell>
          <cell r="AB13" t="str">
            <v>MKR TDI Specific risk for positions calculated with approaches for securitisation instruments</v>
          </cell>
          <cell r="AF13" t="str">
            <v>&gt; 1 year</v>
          </cell>
          <cell r="AG13" t="str">
            <v>Commercial mortgages</v>
          </cell>
        </row>
        <row r="14">
          <cell r="D14" t="str">
            <v>CR IRB SEC Supervisory formula method</v>
          </cell>
          <cell r="I14" t="str">
            <v>Credit derivatives - LGD adjustment effect</v>
          </cell>
          <cell r="J14" t="str">
            <v>CQS 7 &amp; S/T CQS 3</v>
          </cell>
          <cell r="K14" t="str">
            <v>Central banks</v>
          </cell>
          <cell r="P14" t="str">
            <v>FINLAND</v>
          </cell>
          <cell r="Q14" t="str">
            <v>Specific allowances. Collectively assessed financial assets</v>
          </cell>
          <cell r="U14">
            <v>1.5</v>
          </cell>
          <cell r="W14" t="str">
            <v>Property, plant and equipment. Cost model</v>
          </cell>
          <cell r="X14" t="str">
            <v>Temporally waived</v>
          </cell>
          <cell r="Z14" t="str">
            <v>Undertakings where the institution has a qualifying holding</v>
          </cell>
          <cell r="AB14" t="str">
            <v>Credit risk and free deliveries</v>
          </cell>
          <cell r="AF14" t="str">
            <v>≤ 3 months</v>
          </cell>
          <cell r="AG14" t="str">
            <v>Credit card receivables</v>
          </cell>
        </row>
        <row r="15">
          <cell r="D15" t="str">
            <v>Total general risk, specific risk for non securitisation instruments, particular approach for CIUs reported in TDI template, additional requirements for options</v>
          </cell>
          <cell r="I15" t="str">
            <v>Mortgages on commercial immovable property</v>
          </cell>
          <cell r="J15" t="str">
            <v>CQS 8</v>
          </cell>
          <cell r="K15" t="str">
            <v>Retail</v>
          </cell>
          <cell r="P15" t="str">
            <v>FRANCE</v>
          </cell>
          <cell r="Q15" t="str">
            <v>General allowances</v>
          </cell>
          <cell r="U15" t="str">
            <v>Zone 3 risk weights for MKR SA TDI general maturity-based approach</v>
          </cell>
          <cell r="W15" t="str">
            <v>Investment property. Cost model</v>
          </cell>
          <cell r="Z15" t="str">
            <v>Entities of the financial sector</v>
          </cell>
          <cell r="AB15" t="str">
            <v>MKR TDI Specific risk excluding securitisations and CTP positions</v>
          </cell>
          <cell r="AF15" t="str">
            <v>&gt; 2 years ≤ 3 years</v>
          </cell>
          <cell r="AG15" t="str">
            <v>Leasing</v>
          </cell>
        </row>
        <row r="16">
          <cell r="D16" t="str">
            <v>Particular approach for CIUs reported as debt instruments</v>
          </cell>
          <cell r="I16" t="str">
            <v>Financial collateral simple method</v>
          </cell>
          <cell r="J16" t="str">
            <v>CQS 9</v>
          </cell>
          <cell r="K16" t="str">
            <v>Other financial corporations</v>
          </cell>
          <cell r="P16" t="str">
            <v>GREECE</v>
          </cell>
          <cell r="Q16" t="str">
            <v>All allowances</v>
          </cell>
          <cell r="U16" t="str">
            <v>2,75%</v>
          </cell>
          <cell r="W16" t="str">
            <v>Measurement for Intangible assets. Other than Goodwill. Cost model</v>
          </cell>
          <cell r="Z16" t="str">
            <v>Entities of the financial sector</v>
          </cell>
          <cell r="AB16" t="str">
            <v>MKR TDI Specific risk for securitisation instrument</v>
          </cell>
          <cell r="AF16" t="str">
            <v>&gt; 3 months  ≤ 12 months</v>
          </cell>
        </row>
        <row r="17">
          <cell r="D17" t="str">
            <v>Standardised approach for equity risk</v>
          </cell>
          <cell r="I17" t="str">
            <v>Funded credit protection other than financial collateral wiith subsitution effect</v>
          </cell>
          <cell r="J17" t="str">
            <v>CQS 10</v>
          </cell>
          <cell r="K17" t="str">
            <v>Non-financial corporations. Corporates</v>
          </cell>
          <cell r="P17" t="str">
            <v>HUNGARY</v>
          </cell>
          <cell r="Q17" t="str">
            <v>Collective allowances for incurrred but not reported losses</v>
          </cell>
          <cell r="U17" t="str">
            <v>3,25%</v>
          </cell>
          <cell r="W17" t="str">
            <v>Financial assets held for trading</v>
          </cell>
          <cell r="Z17" t="str">
            <v>Other than entities of the financial sector</v>
          </cell>
          <cell r="AB17" t="str">
            <v>MKR TDI Specific risk for CTP positions</v>
          </cell>
          <cell r="AF17" t="str">
            <v>&gt; 1 year ≤ 2 years</v>
          </cell>
        </row>
        <row r="18">
          <cell r="D18" t="str">
            <v>CR IRB Alternative treatment for exposures secured by real estate</v>
          </cell>
          <cell r="I18" t="str">
            <v>CRM techniques substitution effect</v>
          </cell>
          <cell r="J18" t="str">
            <v>CQS 11</v>
          </cell>
          <cell r="K18" t="str">
            <v>Default funds of complying CCPs</v>
          </cell>
          <cell r="P18" t="str">
            <v>IRELAND</v>
          </cell>
          <cell r="Q18" t="str">
            <v>Non-impaired</v>
          </cell>
          <cell r="U18">
            <v>0.5</v>
          </cell>
          <cell r="W18" t="str">
            <v>Cash equivalents and demand deposits. Other than Cash balances at central banks</v>
          </cell>
          <cell r="Z18" t="str">
            <v>Entities within the scope of prudential consolidation</v>
          </cell>
          <cell r="AB18" t="str">
            <v>Counterparty credit risk</v>
          </cell>
          <cell r="AF18" t="str">
            <v>&gt; 3 years ≤ 5 years</v>
          </cell>
        </row>
        <row r="19">
          <cell r="D19" t="str">
            <v>Approach for general risk for equities</v>
          </cell>
          <cell r="I19" t="str">
            <v>CRM techniques Exposure value adjustment effect (Financial collateral comprehesive method SA)</v>
          </cell>
          <cell r="J19" t="str">
            <v>ALL OTHER CQS</v>
          </cell>
          <cell r="K19" t="str">
            <v>Default funds of non-complying CCPs</v>
          </cell>
          <cell r="P19" t="str">
            <v>ITALY</v>
          </cell>
          <cell r="U19" t="str">
            <v>3,75%</v>
          </cell>
          <cell r="W19" t="str">
            <v>Financial assets held for trading. At cost</v>
          </cell>
          <cell r="AB19" t="str">
            <v>Interest rate risk</v>
          </cell>
          <cell r="AF19" t="str">
            <v>&gt; 5 years ≤ 10 years</v>
          </cell>
        </row>
        <row r="20">
          <cell r="D20" t="str">
            <v>Approach for specific risk for equities</v>
          </cell>
          <cell r="I20" t="str">
            <v>Mortages on residential property</v>
          </cell>
          <cell r="K20" t="str">
            <v>Financial corporations</v>
          </cell>
          <cell r="P20" t="str">
            <v>JAPAN</v>
          </cell>
          <cell r="U20" t="str">
            <v>4,5%</v>
          </cell>
          <cell r="W20" t="str">
            <v>Trading Financial assets. At cost</v>
          </cell>
          <cell r="AB20" t="str">
            <v>Foreign exchange risk</v>
          </cell>
          <cell r="AF20" t="str">
            <v>&gt; 10 years ≤ 15 years</v>
          </cell>
        </row>
        <row r="21">
          <cell r="D21" t="str">
            <v>Particular approach for CIUs reported as equity</v>
          </cell>
          <cell r="I21" t="str">
            <v xml:space="preserve">Funded credit protection other than financial collateral excluding life insurance policies pledged to the lending institutions substitution effect </v>
          </cell>
          <cell r="K21" t="str">
            <v>Households. Corporates</v>
          </cell>
          <cell r="P21" t="str">
            <v>LITHUANIA</v>
          </cell>
          <cell r="U21" t="str">
            <v>5,25%</v>
          </cell>
          <cell r="W21" t="str">
            <v>Financial assets designated at fair value through profit or loss. At cost</v>
          </cell>
          <cell r="AB21" t="str">
            <v>Commodity risk</v>
          </cell>
          <cell r="AF21" t="str">
            <v>&gt; 15 years</v>
          </cell>
        </row>
        <row r="22">
          <cell r="D22" t="str">
            <v>CR SA SEC Internal Assessment Approach</v>
          </cell>
          <cell r="I22" t="str">
            <v>Guarantees other than credit derivatives - LGD adjustment effect</v>
          </cell>
          <cell r="K22" t="str">
            <v>SME</v>
          </cell>
          <cell r="P22" t="str">
            <v>LUXEMBOURG</v>
          </cell>
          <cell r="U22">
            <v>0.06</v>
          </cell>
          <cell r="W22" t="str">
            <v>Available-for-sale financial assets. At cost</v>
          </cell>
          <cell r="AB22" t="str">
            <v>Risks other than Interest rate risk, Equity risk, Foreign exchange risk, Credit risk, Commodity risk</v>
          </cell>
          <cell r="AF22" t="str">
            <v>≥5 days</v>
          </cell>
        </row>
        <row r="23">
          <cell r="D23" t="str">
            <v>CR IRB SEC Internal Assessment Approach</v>
          </cell>
          <cell r="I23" t="str">
            <v>Secured by mortgages on immovable property</v>
          </cell>
          <cell r="K23" t="str">
            <v>Counterparties other than SME</v>
          </cell>
          <cell r="P23" t="str">
            <v>LATVIA</v>
          </cell>
          <cell r="U23">
            <v>0.08</v>
          </cell>
          <cell r="W23" t="str">
            <v>Banking book</v>
          </cell>
          <cell r="AB23" t="str">
            <v>Credit risk, counterparty credit risk and free deliveries</v>
          </cell>
          <cell r="AF23" t="str">
            <v>≥ 2,5 years</v>
          </cell>
        </row>
        <row r="24">
          <cell r="D24" t="str">
            <v>CR IRB SEC Look-Through Approach</v>
          </cell>
          <cell r="I24" t="str">
            <v>Funded credit protection - Substitution effect</v>
          </cell>
          <cell r="K24" t="str">
            <v>Central governments or central banks</v>
          </cell>
          <cell r="P24" t="str">
            <v>MACEDONIA, THE FORMER YUGOSLAV REPUBLIC OF</v>
          </cell>
          <cell r="U24" t="str">
            <v>12,5%</v>
          </cell>
          <cell r="W24" t="str">
            <v>Non-trading debt instruments measured at a cost-based method</v>
          </cell>
          <cell r="AB24" t="str">
            <v>Settlement/delivery risk</v>
          </cell>
          <cell r="AF24" t="str">
            <v>0-4 days</v>
          </cell>
        </row>
        <row r="25">
          <cell r="D25" t="str">
            <v>CR IRB Risk weighted exposure amounts calculated using RW, other</v>
          </cell>
          <cell r="I25" t="str">
            <v>Cash and equivalents held by third parties</v>
          </cell>
          <cell r="K25" t="str">
            <v xml:space="preserve">Regional governments or local authorities </v>
          </cell>
          <cell r="P25" t="str">
            <v>MALTA</v>
          </cell>
          <cell r="U25">
            <v>2.5</v>
          </cell>
          <cell r="W25" t="str">
            <v>Financial assets held for trading, Trading financial assets, Financial assets designated at fair value through profit or loss, Available-for-sale financial assets Non-trading non-derivative financial assets measured at fair value through profit or loss, N</v>
          </cell>
          <cell r="AB25" t="str">
            <v>Credit risk</v>
          </cell>
        </row>
        <row r="26">
          <cell r="D26" t="str">
            <v>Basic Indicator Approach</v>
          </cell>
          <cell r="I26" t="str">
            <v>Secured by real estate property</v>
          </cell>
          <cell r="K26" t="str">
            <v>Public sector entities</v>
          </cell>
          <cell r="P26" t="str">
            <v>NETHERLANDS</v>
          </cell>
          <cell r="U26" t="str">
            <v>Debt securities under the second category risk weights for MKR SA TDI specific total</v>
          </cell>
          <cell r="W26" t="str">
            <v>Accounting portfolios other than Financial assets held for trading, Trading financial assets, Financial assets designated at fair value through profit or loss, Available-for-sale financial assets, Non-trading non-derivative financial assets measured at fa</v>
          </cell>
          <cell r="AB26" t="str">
            <v>Credit risk, counterparty credit risk, dilution risk and free deliveries</v>
          </cell>
        </row>
        <row r="27">
          <cell r="D27" t="str">
            <v>CR Methods to calculate risk weights for securitisation exposures IRB</v>
          </cell>
          <cell r="I27" t="str">
            <v>Life insurance policies pledged to the lending institutions LGD adjustment effect</v>
          </cell>
          <cell r="K27" t="str">
            <v xml:space="preserve">Multilateral Development Banks </v>
          </cell>
          <cell r="P27" t="str">
            <v>NORWAY</v>
          </cell>
          <cell r="U27" t="str">
            <v>0,25%</v>
          </cell>
          <cell r="W27" t="str">
            <v>Accounting portfolios other than Financial liabilities held for trading, Trading financial liabilities, Financial liabilities designated at fair value through profit or loss, Financial liabilities measured at amortised cost, Non-trading non-derivative fin</v>
          </cell>
          <cell r="AB27" t="str">
            <v>Dilution risk</v>
          </cell>
        </row>
        <row r="28">
          <cell r="D28" t="str">
            <v>Approach for specific risk for non securitisation debt instruments</v>
          </cell>
          <cell r="I28" t="str">
            <v>Instruments issued by third party with the obligation to repurchase by request</v>
          </cell>
          <cell r="K28" t="str">
            <v>International Organisations</v>
          </cell>
          <cell r="P28" t="str">
            <v>OTHER</v>
          </cell>
          <cell r="U28">
            <v>0.01</v>
          </cell>
          <cell r="W28" t="str">
            <v>Property, plant and equipment</v>
          </cell>
          <cell r="AB28" t="str">
            <v>CVA risk</v>
          </cell>
        </row>
        <row r="29">
          <cell r="D29" t="str">
            <v>Approach for specific risk for securitisation instruments</v>
          </cell>
          <cell r="I29" t="str">
            <v>Life insurance policies pledged to the lending institutions substitution effect</v>
          </cell>
          <cell r="K29" t="str">
            <v>Institutions</v>
          </cell>
          <cell r="P29" t="str">
            <v>POLAND</v>
          </cell>
          <cell r="U29" t="str">
            <v>1,6%</v>
          </cell>
          <cell r="W29" t="str">
            <v>Trading financial assets</v>
          </cell>
          <cell r="AB29" t="str">
            <v>MKR TDI and EQU risk</v>
          </cell>
        </row>
        <row r="30">
          <cell r="D30" t="str">
            <v>Approach for specific risk for correlation trading portfolio</v>
          </cell>
          <cell r="I30" t="str">
            <v>Financial collateral comprehesive method SA</v>
          </cell>
          <cell r="K30" t="str">
            <v>Regulated financial entities not large</v>
          </cell>
          <cell r="P30" t="str">
            <v>PORTUGAL</v>
          </cell>
          <cell r="U30">
            <v>1</v>
          </cell>
          <cell r="W30" t="str">
            <v>Financial assets designated at fair value through profit or loss. Accounting mismatch, Financial liabilities designated at fair value through profit or loss. Accounting mismatch</v>
          </cell>
          <cell r="AB30" t="str">
            <v>Other risk</v>
          </cell>
        </row>
        <row r="31">
          <cell r="D31" t="str">
            <v>CR IRB - PD, LGD and M approach, dilution risk</v>
          </cell>
          <cell r="I31" t="str">
            <v>Funded credit derivatives total mitigation</v>
          </cell>
          <cell r="K31" t="str">
            <v>Financial entities</v>
          </cell>
          <cell r="P31" t="str">
            <v>ROMANIA</v>
          </cell>
          <cell r="U31">
            <v>0.12</v>
          </cell>
          <cell r="W31" t="str">
            <v>Financial assets designated at fair value through profit or loss. Evaluation on a fair value basis, Financial liabilities designated at fair value through profit or loss. Evaluation on a fair value basis</v>
          </cell>
          <cell r="AB31" t="str">
            <v>Large exposures risk</v>
          </cell>
        </row>
        <row r="32">
          <cell r="D32" t="str">
            <v>Standardised approach for foreign-exchange risk</v>
          </cell>
          <cell r="I32" t="str">
            <v>CRM techniques LGD adjustment effect</v>
          </cell>
          <cell r="K32" t="str">
            <v>Households. Retail</v>
          </cell>
          <cell r="P32" t="str">
            <v>SERBIA</v>
          </cell>
          <cell r="U32" t="str">
            <v>7 - 10%</v>
          </cell>
          <cell r="W32" t="str">
            <v>Financial assets designated at fair value through profit or loss. Hybrid contracts designated, Financial liabilities designated at fair value through profit or loss. Hybrid contracts designated</v>
          </cell>
          <cell r="AB32" t="str">
            <v>Risk of fixed overheads</v>
          </cell>
        </row>
        <row r="33">
          <cell r="D33" t="str">
            <v>MKR FX approach</v>
          </cell>
          <cell r="I33" t="str">
            <v>Unfunded credit protection - LGD adjustment effect</v>
          </cell>
          <cell r="K33" t="str">
            <v>Other than entities of the financial sector</v>
          </cell>
          <cell r="P33" t="str">
            <v>RUSSIAN FEDERATION</v>
          </cell>
          <cell r="U33" t="str">
            <v>12 - 18%</v>
          </cell>
          <cell r="W33" t="str">
            <v>Property, plant and equipment. Revaluation model</v>
          </cell>
          <cell r="AB33" t="str">
            <v>Operational risk</v>
          </cell>
        </row>
        <row r="34">
          <cell r="D34" t="str">
            <v>Standardised Approach, IRB Approach</v>
          </cell>
          <cell r="I34" t="str">
            <v>Funded credit protection - LGD adjustment effect</v>
          </cell>
          <cell r="K34" t="str">
            <v>Households</v>
          </cell>
          <cell r="P34" t="str">
            <v>SWEDEN</v>
          </cell>
          <cell r="U34" t="str">
            <v>20 - 35%</v>
          </cell>
          <cell r="W34" t="str">
            <v>Investment property. Fair value model</v>
          </cell>
          <cell r="AB34" t="str">
            <v>MKR TDI risk</v>
          </cell>
        </row>
        <row r="35">
          <cell r="D35" t="str">
            <v>CR SA</v>
          </cell>
          <cell r="I35" t="str">
            <v>Other elligible collateral under the IRB approach</v>
          </cell>
          <cell r="K35" t="str">
            <v>Counterparties other than financial corporations</v>
          </cell>
          <cell r="P35" t="str">
            <v>SLOVENIA</v>
          </cell>
          <cell r="U35" t="str">
            <v>40 - 75%</v>
          </cell>
          <cell r="W35" t="str">
            <v>Other non-trading non-derivative financial assets</v>
          </cell>
          <cell r="AB35" t="str">
            <v>MKR TDI General risk</v>
          </cell>
        </row>
        <row r="36">
          <cell r="D36" t="str">
            <v>Standardised Approaches for operational risk</v>
          </cell>
          <cell r="I36" t="str">
            <v>Financial collateral LGD adjustment effect</v>
          </cell>
          <cell r="K36" t="str">
            <v xml:space="preserve">Financial corporations. Other than credit institutions. Small and Medium Enterprises, Non-financial corporations. Small and Medium Enterprises, Households. Small and Medium Enterprises </v>
          </cell>
          <cell r="P36" t="str">
            <v>SLOVAKIA</v>
          </cell>
          <cell r="U36">
            <v>12.5</v>
          </cell>
          <cell r="W36" t="str">
            <v>Measurement for Intangible assets. Other than Goodwill. Revaluation model</v>
          </cell>
          <cell r="AB36" t="str">
            <v>MKR TDI Specific risk</v>
          </cell>
        </row>
        <row r="37">
          <cell r="D37" t="str">
            <v>Method for IRB - Equity - PD/LGD approach</v>
          </cell>
          <cell r="I37" t="str">
            <v>Real estate excluding inmovable property for which alternative treatment is used</v>
          </cell>
          <cell r="K37" t="str">
            <v>Default funds</v>
          </cell>
          <cell r="P37" t="str">
            <v>TR</v>
          </cell>
          <cell r="U37">
            <v>2</v>
          </cell>
          <cell r="W37" t="str">
            <v>Property, plant and equipment. Deemed cost, Investment property. Deemed cost</v>
          </cell>
          <cell r="AB37" t="str">
            <v>MKR not look-through CIUs risk</v>
          </cell>
        </row>
        <row r="38">
          <cell r="D38" t="str">
            <v>Method for IRB - Equity - Simple Risk Weight approach</v>
          </cell>
          <cell r="I38" t="str">
            <v>Other physical collateral eligible for CRM under IRB approach</v>
          </cell>
          <cell r="K38" t="str">
            <v>Counterparties other than central banks</v>
          </cell>
          <cell r="P38" t="str">
            <v>UKRAINE</v>
          </cell>
          <cell r="U38">
            <v>2.25</v>
          </cell>
          <cell r="W38" t="str">
            <v>Financial liabilities held for trading
Trading financial liabilities
Financial liabilities designated at fair value through profit or loss</v>
          </cell>
          <cell r="AB38" t="str">
            <v>MKR EQU risk</v>
          </cell>
        </row>
        <row r="39">
          <cell r="D39" t="str">
            <v>Method for IRB - Equity - Internal models approach</v>
          </cell>
          <cell r="I39" t="str">
            <v>Receivables eligible for CRM under IRB approach</v>
          </cell>
          <cell r="P39" t="str">
            <v>UNITED KINGDOM</v>
          </cell>
          <cell r="U39">
            <v>3</v>
          </cell>
          <cell r="W39" t="str">
            <v>Financial assets held for trading, 
Trading financial assets, 
Financial assets designated at fair value through profit or loss, 
Non-trading non-derivative financial assets measured at fair value through profit or loss,
Available-for-sale financial asset</v>
          </cell>
        </row>
        <row r="40">
          <cell r="D40" t="str">
            <v>CR Advanced IRB Approach</v>
          </cell>
          <cell r="I40" t="str">
            <v>CRM techniques double default treatment</v>
          </cell>
          <cell r="P40" t="str">
            <v>UNITED STATES</v>
          </cell>
          <cell r="U40">
            <v>3.5</v>
          </cell>
          <cell r="W40" t="str">
            <v>Trading book</v>
          </cell>
        </row>
        <row r="41">
          <cell r="D41" t="str">
            <v>CR Foundation IRB Approach</v>
          </cell>
          <cell r="I41" t="str">
            <v>Secured by commercial real state</v>
          </cell>
          <cell r="P41" t="str">
            <v>Not applicable/All geographical areas</v>
          </cell>
          <cell r="U41">
            <v>4.25</v>
          </cell>
          <cell r="W41" t="str">
            <v>Financial assets designated at fair value through profit or loss</v>
          </cell>
        </row>
        <row r="42">
          <cell r="D42" t="str">
            <v>CR IRB Approach</v>
          </cell>
          <cell r="I42" t="str">
            <v>Secured by mortgage of residential  properties</v>
          </cell>
          <cell r="P42" t="str">
            <v>Domestic</v>
          </cell>
          <cell r="U42">
            <v>0.02</v>
          </cell>
          <cell r="W42" t="str">
            <v>Banking and trading book</v>
          </cell>
        </row>
        <row r="43">
          <cell r="D43" t="str">
            <v>CR SA SEC Ratings Based Method</v>
          </cell>
          <cell r="P43" t="str">
            <v>Non-domestic</v>
          </cell>
          <cell r="U43">
            <v>5</v>
          </cell>
          <cell r="W43" t="str">
            <v>Accounting portfolios for equity instruments subject to impairment</v>
          </cell>
        </row>
        <row r="44">
          <cell r="D44" t="str">
            <v>CR SA SEC Look-Through Approach</v>
          </cell>
          <cell r="P44" t="str">
            <v>Non-Domestic. Countries other than EU</v>
          </cell>
          <cell r="U44">
            <v>6.5</v>
          </cell>
          <cell r="W44" t="str">
            <v>Accounting portfolios for debt instruments subject to impairment</v>
          </cell>
        </row>
        <row r="45">
          <cell r="D45" t="str">
            <v>CR IRB SEC Ratings Based Method</v>
          </cell>
          <cell r="P45" t="str">
            <v>Non-Domestic. EMU countries</v>
          </cell>
          <cell r="U45">
            <v>7.5</v>
          </cell>
          <cell r="W45" t="str">
            <v>Loans and receivables, Classified as held for sale</v>
          </cell>
        </row>
        <row r="46">
          <cell r="D46" t="str">
            <v>Alternative Standardised Approach</v>
          </cell>
          <cell r="P46" t="str">
            <v>Non-Domestic. EU countries other than EMU</v>
          </cell>
          <cell r="U46">
            <v>8.5</v>
          </cell>
          <cell r="W46" t="str">
            <v>Hedge accounting</v>
          </cell>
        </row>
        <row r="47">
          <cell r="D47" t="str">
            <v>MKR SA and MKR IM</v>
          </cell>
          <cell r="P47" t="str">
            <v>Countries not relevant for MKR purposes</v>
          </cell>
          <cell r="U47" t="str">
            <v>Risk weights other for CR SA</v>
          </cell>
          <cell r="W47" t="str">
            <v>Hedge accounting. Interest rate risk</v>
          </cell>
        </row>
        <row r="48">
          <cell r="D48" t="str">
            <v>Standardised approaches for market risk</v>
          </cell>
          <cell r="U48" t="str">
            <v>Risk weights other for MKR SA CTP</v>
          </cell>
          <cell r="W48" t="str">
            <v>Financial assets held for trading. Economic hedges, Financial liabilities held for trading. Economic hedges</v>
          </cell>
        </row>
        <row r="49">
          <cell r="D49" t="str">
            <v>Standardised approaches for interest rate risk</v>
          </cell>
          <cell r="U49">
            <v>1.9</v>
          </cell>
          <cell r="W49" t="str">
            <v>Hedge accounting. Fair value hedges</v>
          </cell>
        </row>
        <row r="50">
          <cell r="D50" t="str">
            <v>Total</v>
          </cell>
          <cell r="U50">
            <v>2.9</v>
          </cell>
          <cell r="W50" t="str">
            <v>Hedge accounting. Cash flow hedges</v>
          </cell>
        </row>
        <row r="51">
          <cell r="D51" t="str">
            <v>Total</v>
          </cell>
          <cell r="U51">
            <v>3.7</v>
          </cell>
          <cell r="W51" t="str">
            <v>Hedge accounting. Hedges of net investments in foreign operations</v>
          </cell>
        </row>
        <row r="52">
          <cell r="D52" t="str">
            <v>Advanced method</v>
          </cell>
          <cell r="U52" t="str">
            <v>Zone 1 risk weights for MKR SA TDI general duration-based approach</v>
          </cell>
          <cell r="W52" t="str">
            <v>Hedge accounting. Portfolio Fair value hedges of interest rate risk</v>
          </cell>
        </row>
        <row r="53">
          <cell r="D53" t="str">
            <v>Standardised Method</v>
          </cell>
          <cell r="U53" t="str">
            <v>Zone 2 risk weights for MKR SA TDI general duration-based approach</v>
          </cell>
          <cell r="W53" t="str">
            <v>Available-for-sale financial assets</v>
          </cell>
        </row>
        <row r="54">
          <cell r="D54" t="str">
            <v>CR Method for IRB - Equity</v>
          </cell>
          <cell r="U54">
            <v>0.1</v>
          </cell>
          <cell r="W54" t="str">
            <v>Hedge accounting. Portfolio Cash flow hedges of interest rate risk</v>
          </cell>
        </row>
        <row r="55">
          <cell r="D55" t="str">
            <v>Advanced Measurement Approach</v>
          </cell>
          <cell r="U55" t="str">
            <v>Zone 3 risk weights for MKR SA TDI general duration-based approach</v>
          </cell>
          <cell r="W55" t="str">
            <v>Investment property. Fair value model, Property, plan and equipment. Fair value model</v>
          </cell>
        </row>
        <row r="56">
          <cell r="D56" t="str">
            <v>Standardised Approach</v>
          </cell>
          <cell r="U56" t="str">
            <v>Reference percentages according to specific reporting obligation</v>
          </cell>
          <cell r="W56" t="str">
            <v>Financial assets held for trading, Trading financial assets</v>
          </cell>
        </row>
        <row r="57">
          <cell r="D57" t="str">
            <v>Standardised Approach - Exposures other than securitisations</v>
          </cell>
          <cell r="U57">
            <v>0.35</v>
          </cell>
          <cell r="W57" t="str">
            <v>Investment property</v>
          </cell>
        </row>
        <row r="58">
          <cell r="D58" t="str">
            <v>Standardised Approach - Securitisation exposures</v>
          </cell>
          <cell r="U58">
            <v>0.9</v>
          </cell>
          <cell r="W58" t="str">
            <v>Accounting portfolios at fair value for financial assets</v>
          </cell>
        </row>
        <row r="59">
          <cell r="D59" t="str">
            <v>IRB Approach</v>
          </cell>
          <cell r="U59">
            <v>0.7</v>
          </cell>
          <cell r="W59" t="str">
            <v>Accounting portfolios at a cost-based method for financial assets</v>
          </cell>
        </row>
        <row r="60">
          <cell r="D60" t="str">
            <v>Advanced IRB Approach - Exposures other than equities and securitisations</v>
          </cell>
          <cell r="U60">
            <v>0.75</v>
          </cell>
          <cell r="W60" t="str">
            <v>Accounting portfolios not measured at fair value through profit or loss for financial instruments</v>
          </cell>
        </row>
        <row r="61">
          <cell r="D61" t="str">
            <v>Foundation IRB Approach - Exposures other than equities and securitisations</v>
          </cell>
          <cell r="U61">
            <v>1.1499999999999999</v>
          </cell>
          <cell r="W61" t="str">
            <v>Accounting portfolios for non-trading financial instruments not included in IFRS</v>
          </cell>
        </row>
        <row r="62">
          <cell r="D62" t="str">
            <v>IRB approach - Equity</v>
          </cell>
          <cell r="U62" t="str">
            <v>&gt;0% and &lt;=20%</v>
          </cell>
          <cell r="W62" t="str">
            <v>Accounting portfolios for financial assets subject to impairment</v>
          </cell>
        </row>
        <row r="63">
          <cell r="D63" t="str">
            <v>IRB approach - Securitisation exposures</v>
          </cell>
          <cell r="U63" t="str">
            <v>&gt;20% and &lt;=50%</v>
          </cell>
          <cell r="W63" t="str">
            <v>Accounting portfolios for financial assets non-subject to impairment</v>
          </cell>
        </row>
        <row r="64">
          <cell r="D64" t="str">
            <v>Methods using external ratings</v>
          </cell>
          <cell r="U64" t="str">
            <v>Off-balance sheet items with a 100% CCF in the RSA</v>
          </cell>
          <cell r="W64" t="str">
            <v>Accounting portfolios for non-trading financial instruments</v>
          </cell>
        </row>
        <row r="65">
          <cell r="D65" t="str">
            <v>1250% for positions not subject to any method</v>
          </cell>
          <cell r="U65" t="str">
            <v>Off-balance sheet items with a 50% CCF in the RSA</v>
          </cell>
          <cell r="W65" t="str">
            <v>Non-trading non-derivative financial assets measured at fair value through profit or loss</v>
          </cell>
        </row>
        <row r="66">
          <cell r="D66" t="str">
            <v>Advanced measurement approaches</v>
          </cell>
          <cell r="U66" t="str">
            <v>RW_ &gt; 0 and ≤ 12%</v>
          </cell>
          <cell r="W66" t="str">
            <v>Accounting portfolios for trading financial instruments</v>
          </cell>
        </row>
        <row r="67">
          <cell r="D67" t="str">
            <v>Look-Through-Approach</v>
          </cell>
          <cell r="U67" t="str">
            <v>RW_&gt; 100 and ≤ 425%</v>
          </cell>
          <cell r="W67" t="str">
            <v>Non-trading non-derivative financial assets measured at fair value to equity</v>
          </cell>
        </row>
        <row r="68">
          <cell r="D68" t="str">
            <v>Internal Assessment Approach</v>
          </cell>
          <cell r="U68" t="str">
            <v>RW_&gt; 12 and ≤ 20%</v>
          </cell>
          <cell r="W68" t="str">
            <v>Investments in subsidiaries, joint ventures and associates</v>
          </cell>
        </row>
        <row r="69">
          <cell r="D69" t="str">
            <v>Original Exposure Method</v>
          </cell>
          <cell r="U69" t="str">
            <v>RW_&gt; 20 and ≤ 50%</v>
          </cell>
          <cell r="W69" t="str">
            <v>Loans and receivables</v>
          </cell>
        </row>
        <row r="70">
          <cell r="D70" t="str">
            <v>Standardised and IRB Approaches - Exposures other than securitisations and equities</v>
          </cell>
          <cell r="U70" t="str">
            <v>RW_&gt; 425 and ≤ 1250%</v>
          </cell>
          <cell r="W70" t="str">
            <v>Property, plant and equipment. Fair value model</v>
          </cell>
        </row>
        <row r="71">
          <cell r="D71" t="str">
            <v>Maturity-based approach</v>
          </cell>
          <cell r="U71" t="str">
            <v>RW_&gt; 50 and ≤ 75%</v>
          </cell>
          <cell r="W71" t="str">
            <v>Property, plant and equipment. Deemed cost</v>
          </cell>
        </row>
        <row r="72">
          <cell r="D72" t="str">
            <v>Approaches for general risk for debt instruments</v>
          </cell>
          <cell r="U72" t="str">
            <v>RW_&gt; 75 and ≤ 100%</v>
          </cell>
          <cell r="W72" t="str">
            <v>Investment property. Deemed cost</v>
          </cell>
        </row>
        <row r="73">
          <cell r="D73" t="str">
            <v>External rating not available</v>
          </cell>
          <cell r="W73" t="str">
            <v>Financial liabilities held for trading, Trading financial liabilities</v>
          </cell>
        </row>
        <row r="74">
          <cell r="D74" t="str">
            <v>Methods to calculate risk weights do not apply</v>
          </cell>
          <cell r="W74" t="str">
            <v>Financial liabilities designated at fair value through profit or loss. Hybrid contracts designated</v>
          </cell>
        </row>
        <row r="75">
          <cell r="D75" t="str">
            <v>Risk weighted exposure amounts calculated using PD, LGD and M</v>
          </cell>
          <cell r="W75" t="str">
            <v>Financial liabilities designated at fair value through profit or loss. Evaluation on a fair value basis</v>
          </cell>
        </row>
        <row r="76">
          <cell r="D76" t="str">
            <v>IRB Risk weighted exposure amounts calculated using RW</v>
          </cell>
          <cell r="W76" t="str">
            <v>Financial liabilities designated at fair value through profit or loss. Accounting mismatch</v>
          </cell>
        </row>
        <row r="77">
          <cell r="D77" t="str">
            <v>Add-on Mark-to market value</v>
          </cell>
          <cell r="W77" t="str">
            <v>Financial assets designated at fair value through profit or loss. Hybrid contracts designated</v>
          </cell>
        </row>
        <row r="78">
          <cell r="D78" t="str">
            <v>Add-on Mark-to-market method - Method 2</v>
          </cell>
          <cell r="W78" t="str">
            <v>Financial assets designated at fair value through profit or loss. Evaluation on a fair value basis</v>
          </cell>
        </row>
        <row r="79">
          <cell r="D79" t="str">
            <v>Add-on Mark-to-market method (assuming no netting or CRM)</v>
          </cell>
          <cell r="W79" t="str">
            <v>Classified as held for sale</v>
          </cell>
        </row>
        <row r="80">
          <cell r="D80" t="str">
            <v>Covered by a netting agreement</v>
          </cell>
          <cell r="W80" t="str">
            <v>Financial assets designated at fair value through profit or loss. Accounting mismatch</v>
          </cell>
        </row>
        <row r="81">
          <cell r="D81" t="str">
            <v>LR-netting-Method2</v>
          </cell>
          <cell r="W81" t="str">
            <v>Holdings</v>
          </cell>
        </row>
        <row r="82">
          <cell r="D82" t="str">
            <v>LR-netting-Method3</v>
          </cell>
          <cell r="W82" t="str">
            <v>Direct holdings</v>
          </cell>
        </row>
        <row r="83">
          <cell r="D83" t="str">
            <v>Market value</v>
          </cell>
          <cell r="W83" t="str">
            <v>Indirect holdings</v>
          </cell>
        </row>
        <row r="84">
          <cell r="D84" t="str">
            <v>Without a netting agreement</v>
          </cell>
          <cell r="W84" t="str">
            <v>Synthetic holdings</v>
          </cell>
        </row>
        <row r="85">
          <cell r="D85" t="str">
            <v>Without netting</v>
          </cell>
          <cell r="W85" t="str">
            <v>Actual or contigent obligations to buy</v>
          </cell>
        </row>
        <row r="86">
          <cell r="W86" t="str">
            <v>Other than holdings (!!!)</v>
          </cell>
        </row>
        <row r="87">
          <cell r="W87" t="str">
            <v>Other than investments in subsidaries, joint ventures and associates</v>
          </cell>
        </row>
        <row r="88">
          <cell r="W88" t="str">
            <v>Direct and indirect holdings</v>
          </cell>
        </row>
        <row r="89">
          <cell r="W89" t="str">
            <v>Investment not significant</v>
          </cell>
        </row>
        <row r="90">
          <cell r="W90" t="str">
            <v>Financial liabilities held for trading</v>
          </cell>
        </row>
        <row r="91">
          <cell r="W91" t="str">
            <v>Cash and cash balances at central banks</v>
          </cell>
        </row>
        <row r="92">
          <cell r="W92" t="str">
            <v>Demand deposits. Other than Cash on hand and Cash balances at central banks</v>
          </cell>
        </row>
        <row r="93">
          <cell r="W93" t="str">
            <v>Significant Investment</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1"/>
      <sheetName val="Version"/>
      <sheetName val="Analysis Matrix - Names"/>
      <sheetName val="Analisys Matrix - Codes"/>
      <sheetName val="Dimensions"/>
      <sheetName val="Members"/>
      <sheetName val="Domains"/>
      <sheetName val="Tables"/>
      <sheetName val="Hierarchies"/>
      <sheetName val="TableComponents"/>
      <sheetName val="TableComponents (OLD)"/>
      <sheetName val="TableComponentMembers"/>
      <sheetName val="Validation  rules"/>
      <sheetName val="Lists-Aux"/>
    </sheetNames>
    <sheetDataSet>
      <sheetData sheetId="0"/>
      <sheetData sheetId="1"/>
      <sheetData sheetId="2"/>
      <sheetData sheetId="3"/>
      <sheetData sheetId="4">
        <row r="2">
          <cell r="B2" t="str">
            <v>Approach</v>
          </cell>
        </row>
        <row r="3">
          <cell r="B3" t="str">
            <v>Methods to determine risk weights</v>
          </cell>
        </row>
        <row r="4">
          <cell r="B4" t="str">
            <v>Amount type</v>
          </cell>
        </row>
        <row r="5">
          <cell r="B5" t="str">
            <v>Base</v>
          </cell>
        </row>
        <row r="6">
          <cell r="B6" t="str">
            <v>Controlling and non-controlling owners</v>
          </cell>
        </row>
        <row r="7">
          <cell r="B7" t="str">
            <v>Hybrid instruments</v>
          </cell>
        </row>
        <row r="8">
          <cell r="B8" t="str">
            <v>Removed during the period</v>
          </cell>
        </row>
        <row r="9">
          <cell r="B9" t="str">
            <v>Subject to operating lease (reporting entity lessor)</v>
          </cell>
        </row>
        <row r="10">
          <cell r="B10" t="str">
            <v>Subordinated</v>
          </cell>
        </row>
        <row r="11">
          <cell r="B11" t="str">
            <v>To be reclassified to profit or loss</v>
          </cell>
        </row>
        <row r="12">
          <cell r="B12" t="str">
            <v>Use of allocation mechanism</v>
          </cell>
        </row>
        <row r="13">
          <cell r="B13" t="str">
            <v>Condition of the pledge of collateral given</v>
          </cell>
        </row>
        <row r="14">
          <cell r="B14" t="str">
            <v>Condition of the pledge of collateral received</v>
          </cell>
        </row>
        <row r="15">
          <cell r="B15" t="str">
            <v>Eligibility for own funds of the main category</v>
          </cell>
        </row>
        <row r="16">
          <cell r="B16" t="str">
            <v>Transitional Eligibility in Own Funds</v>
          </cell>
        </row>
        <row r="17">
          <cell r="B17" t="str">
            <v>Callability of the instruments</v>
          </cell>
        </row>
        <row r="18">
          <cell r="B18" t="str">
            <v>CRM Effects/Collateral</v>
          </cell>
        </row>
        <row r="19">
          <cell r="B19" t="str">
            <v>Type of credit protection</v>
          </cell>
        </row>
        <row r="20">
          <cell r="B20" t="str">
            <v>Exposures by Credit Quality steps at inception</v>
          </cell>
        </row>
        <row r="21">
          <cell r="B21" t="str">
            <v>Exposures by Credit Quality steps at reporting date</v>
          </cell>
        </row>
        <row r="22">
          <cell r="B22" t="str">
            <v>Counterparty</v>
          </cell>
        </row>
        <row r="23">
          <cell r="B23" t="str">
            <v>Counterparty (large regulated financial entities)</v>
          </cell>
        </row>
        <row r="24">
          <cell r="B24" t="str">
            <v>Currency of the exposure</v>
          </cell>
        </row>
        <row r="25">
          <cell r="B25" t="str">
            <v>Exposure class</v>
          </cell>
        </row>
        <row r="26">
          <cell r="B26" t="str">
            <v>Items associated with a particular high risk</v>
          </cell>
        </row>
        <row r="27">
          <cell r="B27" t="str">
            <v>Use of external ratings</v>
          </cell>
        </row>
        <row r="28">
          <cell r="B28" t="str">
            <v>Event Type</v>
          </cell>
        </row>
        <row r="29">
          <cell r="B29" t="str">
            <v>Country of the market</v>
          </cell>
        </row>
        <row r="30">
          <cell r="B30" t="str">
            <v>Country where the exposure is generated</v>
          </cell>
        </row>
        <row r="31">
          <cell r="B31" t="str">
            <v>Country where the requirement is applicable</v>
          </cell>
        </row>
        <row r="32">
          <cell r="B32" t="str">
            <v>Location of the activities</v>
          </cell>
        </row>
        <row r="33">
          <cell r="B33" t="str">
            <v>Residence of counterparty</v>
          </cell>
        </row>
        <row r="34">
          <cell r="B34" t="str">
            <v>Impairment status</v>
          </cell>
        </row>
        <row r="35">
          <cell r="B35" t="str">
            <v>Type of allowance</v>
          </cell>
        </row>
        <row r="36">
          <cell r="B36" t="str">
            <v>Fair value hierarchy</v>
          </cell>
        </row>
        <row r="37">
          <cell r="B37" t="str">
            <v>Type of market</v>
          </cell>
        </row>
        <row r="38">
          <cell r="B38" t="str">
            <v>Collateral/Guarantee received</v>
          </cell>
        </row>
        <row r="39">
          <cell r="B39" t="str">
            <v>Derivatives Purchased/Sold</v>
          </cell>
        </row>
        <row r="40">
          <cell r="B40" t="str">
            <v>Main category</v>
          </cell>
        </row>
        <row r="41">
          <cell r="B41" t="str">
            <v>Main category of the Defined benefit plan assets</v>
          </cell>
        </row>
        <row r="42">
          <cell r="B42" t="str">
            <v>Main Category of the transferred financial asset to which the liability is associated to</v>
          </cell>
        </row>
        <row r="43">
          <cell r="B43" t="str">
            <v>Main Category provided of Investee</v>
          </cell>
        </row>
        <row r="44">
          <cell r="B44" t="str">
            <v>Main category that generates income or expenses</v>
          </cell>
        </row>
        <row r="45">
          <cell r="B45" t="str">
            <v>Main category that generates the deferred tax liability</v>
          </cell>
        </row>
        <row r="46">
          <cell r="B46" t="str">
            <v>Main Category underlying</v>
          </cell>
        </row>
        <row r="47">
          <cell r="B47" t="str">
            <v>Type of obligation with collateral given</v>
          </cell>
        </row>
        <row r="48">
          <cell r="B48" t="str">
            <v>Type of securitisation</v>
          </cell>
        </row>
        <row r="49">
          <cell r="B49" t="str">
            <v>NACE code counterparty</v>
          </cell>
        </row>
        <row r="50">
          <cell r="B50" t="str">
            <v>PD assigned to the obligor grade or pool</v>
          </cell>
        </row>
        <row r="51">
          <cell r="B51" t="str">
            <v>Conversion factors for off-balance sheet items</v>
          </cell>
        </row>
        <row r="52">
          <cell r="B52" t="str">
            <v>Loan to Value</v>
          </cell>
        </row>
        <row r="53">
          <cell r="B53" t="str">
            <v>Risk weights</v>
          </cell>
        </row>
        <row r="54">
          <cell r="B54" t="str">
            <v>Positions in the instrument</v>
          </cell>
        </row>
        <row r="55">
          <cell r="B55" t="str">
            <v>Accounting portfolio</v>
          </cell>
        </row>
        <row r="56">
          <cell r="B56" t="str">
            <v>Accounting portfolio of the transferred financial asset to which the liability is associated to</v>
          </cell>
        </row>
        <row r="57">
          <cell r="B57" t="str">
            <v>Prudential portfolio</v>
          </cell>
        </row>
        <row r="58">
          <cell r="B58" t="str">
            <v>Attribute: Reference date</v>
          </cell>
        </row>
        <row r="59">
          <cell r="B59" t="str">
            <v>Purpose</v>
          </cell>
        </row>
        <row r="60">
          <cell r="B60" t="str">
            <v>Related parties/Relationships</v>
          </cell>
        </row>
        <row r="61">
          <cell r="B61" t="str">
            <v>Role in the securitisation process</v>
          </cell>
        </row>
        <row r="62">
          <cell r="B62" t="str">
            <v>Type of risk</v>
          </cell>
        </row>
        <row r="63">
          <cell r="B63" t="str">
            <v>Type of risk transfer</v>
          </cell>
        </row>
        <row r="64">
          <cell r="B64" t="str">
            <v>Securitisation structure</v>
          </cell>
        </row>
        <row r="65">
          <cell r="B65" t="str">
            <v>Size of the counterparty</v>
          </cell>
        </row>
        <row r="66">
          <cell r="B66" t="str">
            <v>Business line</v>
          </cell>
        </row>
        <row r="67">
          <cell r="B67" t="str">
            <v>Type of activity</v>
          </cell>
        </row>
        <row r="68">
          <cell r="B68" t="str">
            <v>Type of activity of Related parties/Relationships</v>
          </cell>
        </row>
        <row r="69">
          <cell r="B69" t="str">
            <v>Type of investment firm</v>
          </cell>
        </row>
        <row r="70">
          <cell r="B70" t="str">
            <v>Code of the securitisation</v>
          </cell>
        </row>
        <row r="71">
          <cell r="B71" t="str">
            <v>Entity code</v>
          </cell>
        </row>
        <row r="72">
          <cell r="B72" t="str">
            <v>Individual entity code</v>
          </cell>
        </row>
        <row r="73">
          <cell r="B73" t="str">
            <v>Name of Investee</v>
          </cell>
        </row>
        <row r="74">
          <cell r="B74" t="str">
            <v>Security code</v>
          </cell>
        </row>
        <row r="75">
          <cell r="B75" t="str">
            <v>Residual maturity</v>
          </cell>
        </row>
        <row r="76">
          <cell r="B76" t="str">
            <v>Time from the due time for settlement</v>
          </cell>
        </row>
        <row r="77">
          <cell r="B77" t="str">
            <v>Time past due</v>
          </cell>
        </row>
        <row r="78">
          <cell r="B78" t="str">
            <v xml:space="preserve">Time past from due second contractual payment or delivery leg (free deliveries) </v>
          </cell>
        </row>
        <row r="79">
          <cell r="B79" t="str">
            <v>Type of underlying</v>
          </cell>
        </row>
      </sheetData>
      <sheetData sheetId="5"/>
      <sheetData sheetId="6"/>
      <sheetData sheetId="7"/>
      <sheetData sheetId="8"/>
      <sheetData sheetId="9"/>
      <sheetData sheetId="10"/>
      <sheetData sheetId="11"/>
      <sheetData sheetId="12"/>
      <sheetData sheetId="13">
        <row r="1">
          <cell r="B1" t="str">
            <v>AT</v>
          </cell>
          <cell r="C1" t="str">
            <v>MC</v>
          </cell>
          <cell r="G1" t="str">
            <v>COF</v>
          </cell>
          <cell r="AE1" t="str">
            <v>TA</v>
          </cell>
        </row>
        <row r="2">
          <cell r="B2" t="str">
            <v>b_Institution or equivalent</v>
          </cell>
          <cell r="C2" t="str">
            <v>(-) Country specific deductions from Own Funds Specific to Cover Market Risks[Country especific]</v>
          </cell>
          <cell r="G2" t="str">
            <v>AT1 Capital</v>
          </cell>
          <cell r="AE2" t="str">
            <v>Activities other than Clearing and settlement, Custody, Servicing fees from securitization activities</v>
          </cell>
        </row>
        <row r="3">
          <cell r="B3" t="str">
            <v>d_Entry date</v>
          </cell>
          <cell r="C3" t="str">
            <v>(-) Country specific deductions from total own funds[Country especific]</v>
          </cell>
          <cell r="G3" t="str">
            <v>CET1 Capital</v>
          </cell>
          <cell r="AE3" t="str">
            <v>Activities other than Securities, Clearing and settlement, Asset management, Custody, Central administration services for institutional customers, Fiduciary transactions, Payment services, Customer resources distributed but not managed, Structured Finance</v>
          </cell>
        </row>
        <row r="4">
          <cell r="B4" t="str">
            <v>d_First foreseeable termination date</v>
          </cell>
          <cell r="C4" t="str">
            <v>(-) Deduction of amounts exceeding the large exposures limits from total own funds under the provisions of Article 106 (1) subparagraph 3. [Country especific_IE]</v>
          </cell>
          <cell r="G4" t="str">
            <v>Deducted from own funds</v>
          </cell>
          <cell r="AE4" t="str">
            <v>Activities other than Securitisation Special Purpose Entities, Asset management</v>
          </cell>
        </row>
        <row r="5">
          <cell r="B5" t="str">
            <v>d_Legal final maturity date</v>
          </cell>
          <cell r="C5" t="str">
            <v>(-) Deduction of the positive difference arising from equity method (insurance entities)[Country especific_FR]</v>
          </cell>
          <cell r="G5" t="str">
            <v>Eligible as AT1 Capital</v>
          </cell>
          <cell r="AE5" t="str">
            <v>Agency services</v>
          </cell>
        </row>
        <row r="6">
          <cell r="B6" t="str">
            <v>d_Origination date of the securitisation</v>
          </cell>
          <cell r="C6" t="str">
            <v>(-) Deferred costs related with pension funds liabilities[Country especific_PT]</v>
          </cell>
          <cell r="G6" t="str">
            <v>Eligible as AT1 Capital and Non-eligible as AT1 due to reversible situations</v>
          </cell>
          <cell r="AE6" t="str">
            <v>Asset management</v>
          </cell>
        </row>
        <row r="7">
          <cell r="B7" t="str">
            <v>d_Removal date</v>
          </cell>
          <cell r="C7" t="str">
            <v>(-) Deferred tax assets associated with general provisions[Country especific_PT]</v>
          </cell>
          <cell r="G7" t="str">
            <v>Eligible as CET1 Capital</v>
          </cell>
          <cell r="AE7" t="str">
            <v>Asset management. Collective investment</v>
          </cell>
        </row>
        <row r="8">
          <cell r="B8" t="str">
            <v>i_Maturity value (days)</v>
          </cell>
          <cell r="C8" t="str">
            <v>(-) Deferred tax assets.[Country especific_NO]</v>
          </cell>
          <cell r="G8" t="str">
            <v>Eligible as CET1 Capital and Non-eligible as CET1 due to reversible situations</v>
          </cell>
          <cell r="AE8" t="str">
            <v>Asset management. Customer portfolios managed on a discretionary basis</v>
          </cell>
        </row>
        <row r="9">
          <cell r="B9" t="str">
            <v>i_Number of breaches during reporting period</v>
          </cell>
          <cell r="C9" t="str">
            <v>(-) Defined benefit pension fund assets[Country especific_NO]</v>
          </cell>
          <cell r="G9" t="str">
            <v>Eligible as own funds</v>
          </cell>
          <cell r="AE9" t="str">
            <v>Asset management. Pension funds</v>
          </cell>
        </row>
        <row r="10">
          <cell r="B10" t="str">
            <v>i_Number of counterparties</v>
          </cell>
          <cell r="C10" t="str">
            <v>(-) Difference between the reported impairments and provisions according to IFRS and the regulation on loss assessment[Country especific_SI]</v>
          </cell>
          <cell r="G10" t="str">
            <v>Eligible as T1 Capital</v>
          </cell>
          <cell r="AE10" t="str">
            <v>Central administration services for institutional customers</v>
          </cell>
        </row>
        <row r="11">
          <cell r="B11" t="str">
            <v>i_Number of exposures</v>
          </cell>
          <cell r="C11" t="str">
            <v>(-) Dividend payable and group contribution, classified as equity.[Country especific_NO]</v>
          </cell>
          <cell r="G11" t="str">
            <v>Eligible as T2 Capital</v>
          </cell>
          <cell r="AE11" t="str">
            <v>Clearing and settlement</v>
          </cell>
        </row>
        <row r="12">
          <cell r="B12" t="str">
            <v>i_Number of loss events (flow)</v>
          </cell>
          <cell r="C12" t="str">
            <v>(-) Equity components for convertible bonds issued by the institution. [Country especific_NO]</v>
          </cell>
          <cell r="G12" t="str">
            <v>Eligible as T2 Capital and Non-eligible as T2 due to reversible situations</v>
          </cell>
          <cell r="AE12" t="str">
            <v>Commercial Banking</v>
          </cell>
        </row>
        <row r="13">
          <cell r="B13" t="str">
            <v>i_Number of obligors</v>
          </cell>
          <cell r="C13" t="str">
            <v>(-) Excess on limits for Supplementary Additional Own Funds[Country especific]</v>
          </cell>
          <cell r="G13" t="str">
            <v>Non-eligible as AT1 due to reversible situations</v>
          </cell>
          <cell r="AE13" t="str">
            <v>Corporate finance</v>
          </cell>
        </row>
        <row r="14">
          <cell r="B14" t="str">
            <v>i_Number of overshotings</v>
          </cell>
          <cell r="C14" t="str">
            <v>(-) Excess on limits to large exposures[Country especific_PT]</v>
          </cell>
          <cell r="G14" t="str">
            <v>Non-eligible as CET1 due to reversible situations</v>
          </cell>
          <cell r="AE14" t="str">
            <v>Corporate items</v>
          </cell>
        </row>
        <row r="15">
          <cell r="B15" t="str">
            <v>i_Obligor grade</v>
          </cell>
          <cell r="C15" t="str">
            <v>(-) Free deliveries from 5 business days post second contractual payment or delivery leg until extinction of the transaction[Country especific_PT]</v>
          </cell>
          <cell r="G15" t="str">
            <v>Non-eligible as T2 due to reversible situations</v>
          </cell>
          <cell r="AE15" t="str">
            <v>Custody</v>
          </cell>
        </row>
        <row r="16">
          <cell r="B16" t="str">
            <v>i_Total number of counterparties</v>
          </cell>
          <cell r="C16" t="str">
            <v>(-) Impairments and provisions not reported due to a book-entry delay[Country especific_SI]</v>
          </cell>
          <cell r="G16" t="str">
            <v>Not applicable/ All capital categories</v>
          </cell>
          <cell r="AE16" t="str">
            <v>Custody. Collective investment</v>
          </cell>
        </row>
        <row r="17">
          <cell r="B17" t="str">
            <v>m_10% CET1 threshold</v>
          </cell>
          <cell r="C17" t="str">
            <v>(-) Insufficient building-up of provisions[Country especific_PT]</v>
          </cell>
          <cell r="G17" t="str">
            <v>T1 Capital</v>
          </cell>
          <cell r="AE17" t="str">
            <v>Custody. Customers other than Instutional customers</v>
          </cell>
        </row>
        <row r="18">
          <cell r="B18" t="str">
            <v>m_10% CET1 transitional limit</v>
          </cell>
          <cell r="C18" t="str">
            <v>(-) Losses in holdings not covered by provisions in accordance with Notice of Banco de Portugal no. 4/2002[Country especific_PT]</v>
          </cell>
          <cell r="G18" t="str">
            <v>T2 Capital</v>
          </cell>
          <cell r="AE18" t="str">
            <v>Custody. Entrusted to other entities</v>
          </cell>
        </row>
        <row r="19">
          <cell r="B19" t="str">
            <v>m_15% CET1 threshold</v>
          </cell>
          <cell r="C19" t="str">
            <v>(-) Maximum 50 % of capitalised consolidation difference according to section 10a para 6 sentence 9 and 10 of German Banking Act, which is not treated according to a minority interest[Country especific_DE]</v>
          </cell>
          <cell r="G19" t="str">
            <v>Total own funds</v>
          </cell>
          <cell r="AE19" t="str">
            <v>Custody. Institutional customers other than Collective investment</v>
          </cell>
        </row>
        <row r="20">
          <cell r="B20" t="str">
            <v>m_15% CET1 transitional limit</v>
          </cell>
          <cell r="C20" t="str">
            <v>(-) Other (CY)[Country especific_CY]</v>
          </cell>
          <cell r="AE20" t="str">
            <v>Customer resources distributed but not managed</v>
          </cell>
        </row>
        <row r="21">
          <cell r="B21" t="str">
            <v>m_Accumulated credit risk adjustments</v>
          </cell>
          <cell r="C21" t="str">
            <v>(-) Other country specific deductions from Original and Additional Own Funds[Country especific]</v>
          </cell>
          <cell r="AE21" t="str">
            <v>Customer resources distributed but not managed other than Collective investment, Insurance products</v>
          </cell>
        </row>
        <row r="22">
          <cell r="B22" t="str">
            <v>m_Accumulated impairment</v>
          </cell>
          <cell r="C22" t="str">
            <v>(-) Other country-specific deductions to Additional Own funds[Country especific]</v>
          </cell>
          <cell r="AE22" t="str">
            <v>Customer resources distributed but not managed. Collective investment</v>
          </cell>
        </row>
        <row r="23">
          <cell r="B23" t="str">
            <v>m_Accumulated write-offs</v>
          </cell>
          <cell r="C23" t="str">
            <v>(-) Others (PT)[Country especific_PT]</v>
          </cell>
          <cell r="AE23" t="str">
            <v>Customer resources distributed but not managed. Insurance products</v>
          </cell>
        </row>
        <row r="24">
          <cell r="B24" t="str">
            <v>m_Acquisition cost</v>
          </cell>
          <cell r="C24" t="str">
            <v>(-) Participations and other instruments hold in insurance undertakings, reinsurance undertakings and insurance holding companies (Financial Conglomerates Directive alternative method)[Country especific_PT]</v>
          </cell>
          <cell r="AE24" t="str">
            <v>Customer resources distributed but not managed. Other than collective investments, insurance products</v>
          </cell>
        </row>
        <row r="25">
          <cell r="B25" t="str">
            <v>m_Actuarial gains and losses (flow)</v>
          </cell>
          <cell r="C25" t="str">
            <v>(-) Planned dividend and profit sharing[Country especific_FI]</v>
          </cell>
          <cell r="AE25" t="str">
            <v>Fiduciary transactions</v>
          </cell>
        </row>
        <row r="26">
          <cell r="B26" t="str">
            <v>m_Additions (flow)</v>
          </cell>
          <cell r="C26" t="str">
            <v>(-) Qualified participating interest in non financial institutions[Country especific_PT]</v>
          </cell>
          <cell r="AE26" t="str">
            <v>Investment firms under Article 90 paragraph 2 and Article 93 of CRR</v>
          </cell>
        </row>
        <row r="27">
          <cell r="B27" t="str">
            <v>m_Additions, including increases in existing provisions (flow)</v>
          </cell>
          <cell r="C27" t="str">
            <v>(-) Specific provisions for credit risk when standardised approach is used[Country especific_BG]</v>
          </cell>
          <cell r="AE27" t="str">
            <v>Investment firms under Article 91 paragraph 1 and 2 and Article 92 of CRR</v>
          </cell>
        </row>
        <row r="28">
          <cell r="B28" t="str">
            <v>m_Adjusted stressed VaR</v>
          </cell>
          <cell r="C28" t="str">
            <v>(-) Tangible fixed assets (real estate) hold in repayment of credit granted by the institution in excess of the limits[Country especific_PT]</v>
          </cell>
          <cell r="AE28" t="str">
            <v>Investment vehicles under asset management other than Collective investment, Pension funds, Customer portfolios managed on a discretionary basis</v>
          </cell>
        </row>
        <row r="29">
          <cell r="B29" t="str">
            <v>m_Adjusted VaR</v>
          </cell>
          <cell r="C29" t="str">
            <v>(-) the net book value of investments in shares or in other form of participating interests, which represent 10 or more than 10 per cent of the paid-in capital of a unconsolidated undertakings other than those under item 1.3.1 and 1.3.2[Country especific_</v>
          </cell>
          <cell r="AE29" t="str">
            <v>Not applicable/All activities</v>
          </cell>
        </row>
        <row r="30">
          <cell r="B30" t="str">
            <v>m_Adjustment residual amount</v>
          </cell>
          <cell r="C30" t="str">
            <v>(-) Value adjustments for risks arising from securitisation transactions not reflected in the accounting[Country especific_PT]</v>
          </cell>
          <cell r="AE30" t="str">
            <v>Payment and settlement</v>
          </cell>
        </row>
        <row r="31">
          <cell r="B31" t="str">
            <v>m_Adjustment residual amount (flow)</v>
          </cell>
          <cell r="C31" t="str">
            <v>(-)Deferred tax assets, unaudited profit carried forward, interim dividends paid and foreseeable dividend payments[Country especific_LU]</v>
          </cell>
          <cell r="AE31" t="str">
            <v>Payment services</v>
          </cell>
        </row>
        <row r="32">
          <cell r="B32" t="str">
            <v>m_Adjustment to the risk-weighted exposure amount due to maturity mismatches</v>
          </cell>
          <cell r="C32" t="str">
            <v>(-)Other PP[Country especific_SI]</v>
          </cell>
          <cell r="AE32" t="str">
            <v>Retail Banking</v>
          </cell>
        </row>
        <row r="33">
          <cell r="B33" t="str">
            <v>m_Adjustment to the risk-weighted exposure amount due to maturity mismatches (CR SEC IRB)</v>
          </cell>
          <cell r="C33" t="str">
            <v>Accounting hedges</v>
          </cell>
          <cell r="AE33" t="str">
            <v>Retail Brokerage</v>
          </cell>
        </row>
        <row r="34">
          <cell r="B34" t="str">
            <v>m_Adjustment to the risk-weighted exposure amount due to maturity mismatches (CR SEC SA)</v>
          </cell>
          <cell r="C34" t="str">
            <v>Accounting Hedges. Fair value changes of the hedged item attributable to the hedged risk</v>
          </cell>
          <cell r="AE34" t="str">
            <v>Securities</v>
          </cell>
        </row>
        <row r="35">
          <cell r="B35" t="str">
            <v>m_Adjustment to Value used for MKR purpose, net, weighted after cap due to infringement of the due diligence provisions (MKR SA SEC)</v>
          </cell>
          <cell r="C35" t="str">
            <v>Accounting Hedges. Fair value changes of the hedging instrument [including discontinuation]</v>
          </cell>
          <cell r="AE35" t="str">
            <v>Securities. Issuances</v>
          </cell>
        </row>
        <row r="36">
          <cell r="B36" t="str">
            <v>m_Adjustment to weighted securitisation value used for MKR purposes</v>
          </cell>
          <cell r="C36" t="str">
            <v xml:space="preserve">Accounting Hedges. Ineffectiveness in profit or loss from cash flow hedges </v>
          </cell>
          <cell r="AE36" t="str">
            <v>Securities. Other than issuances and transfer orders</v>
          </cell>
        </row>
        <row r="37">
          <cell r="B37" t="str">
            <v>m_All changes in allowances for credit losses (flow)</v>
          </cell>
          <cell r="C37" t="str">
            <v xml:space="preserve">Accounting Hedges. Ineffectiveness in profit or loss from hedges of net investments in foreign operations </v>
          </cell>
          <cell r="AE37" t="str">
            <v>Securities. Transfer orders</v>
          </cell>
        </row>
        <row r="38">
          <cell r="B38" t="str">
            <v>m_All changes in Equity (flow)</v>
          </cell>
          <cell r="C38" t="str">
            <v>Accruals and deferred income</v>
          </cell>
          <cell r="AE38" t="str">
            <v>Servicing fees from securitization activities</v>
          </cell>
        </row>
        <row r="39">
          <cell r="B39" t="str">
            <v>m_All changes in Provisions (flow)</v>
          </cell>
          <cell r="C39" t="str">
            <v>Accumulated other comprehensive income</v>
          </cell>
          <cell r="AE39" t="str">
            <v>Structured finance</v>
          </cell>
        </row>
        <row r="40">
          <cell r="B40" t="str">
            <v>m_All price risks capital charge for CTP 12 weeks average</v>
          </cell>
          <cell r="C40" t="str">
            <v>Accumulated other comprehensive income, Fair value reserve</v>
          </cell>
          <cell r="AE40" t="str">
            <v>Trading and sales</v>
          </cell>
        </row>
        <row r="41">
          <cell r="B41" t="str">
            <v>m_All price risks capital charge for CTP Floor</v>
          </cell>
          <cell r="C41" t="str">
            <v>Accumulated other comprehensive income. Available-for-sale financial assets</v>
          </cell>
        </row>
        <row r="42">
          <cell r="B42" t="str">
            <v>m_All price risks capital charge for CTP Last measure</v>
          </cell>
          <cell r="C42" t="str">
            <v>Accumulated other comprehensive income. Cash flow hedges</v>
          </cell>
        </row>
        <row r="43">
          <cell r="B43" t="str">
            <v>m_All Reclassifications (flow)</v>
          </cell>
          <cell r="C43" t="str">
            <v>Accumulated other comprehensive income. Classified as held for sale</v>
          </cell>
        </row>
        <row r="44">
          <cell r="B44" t="str">
            <v xml:space="preserve">m_All Reclassifications (flow) </v>
          </cell>
          <cell r="C44" t="str">
            <v>Accumulated other comprehensive income. Defined benefit plans</v>
          </cell>
        </row>
        <row r="45">
          <cell r="B45" t="str">
            <v>m_Alleviation of own funds requirements due to diversivication</v>
          </cell>
          <cell r="C45" t="str">
            <v xml:space="preserve">Accumulated other comprehensive income. Foreign currency translation </v>
          </cell>
        </row>
        <row r="46">
          <cell r="B46" t="str">
            <v>m_Alleviation of own funds requirements due to risk mitigation techniques</v>
          </cell>
          <cell r="C46" t="str">
            <v>Accumulated other comprehensive income. Hedges of net investments in foreign operations</v>
          </cell>
        </row>
        <row r="47">
          <cell r="B47" t="str">
            <v>m_Alleviation of own funds requirements due to the expected loss captured in business practices</v>
          </cell>
          <cell r="C47" t="str">
            <v>Accumulated other comprehensive income. Intangible assets</v>
          </cell>
        </row>
        <row r="48">
          <cell r="B48" t="str">
            <v>m_Allowance account</v>
          </cell>
          <cell r="C48" t="str">
            <v>Accumulated other comprehensive income. Investments in subsidaries, joint ventures and associates</v>
          </cell>
        </row>
        <row r="49">
          <cell r="B49" t="str">
            <v>m_Amount assigned to direct credit substitutes</v>
          </cell>
          <cell r="C49" t="str">
            <v>Accumulated other comprehensive income. Tangible assets</v>
          </cell>
        </row>
        <row r="50">
          <cell r="B50" t="str">
            <v>m_Amount assigned to eligible liquidity facilities</v>
          </cell>
          <cell r="C50" t="str">
            <v>Actual or contingent obligation to purchase instruments issued</v>
          </cell>
        </row>
        <row r="51">
          <cell r="B51" t="str">
            <v>m_Amount assigned to IRS / CRS</v>
          </cell>
          <cell r="C51" t="str">
            <v>Adjustment according to § 23 par. 14  point 4 BWG[Country especific_AT]</v>
          </cell>
        </row>
        <row r="52">
          <cell r="B52" t="str">
            <v>m_Amount assigned to other off-balance sheet items</v>
          </cell>
          <cell r="C52" t="str">
            <v>Adjustment according to § 23 par. 14 point 3 BWG[Country especific_AT]</v>
          </cell>
        </row>
        <row r="53">
          <cell r="B53" t="str">
            <v xml:space="preserve">m_Amount by which any related credit derivatives mitigate the maximum exposure to credit risk </v>
          </cell>
          <cell r="C53" t="str">
            <v>Adjustment according to § 23 par. 14 point 6 BWG[Country especific_AT]</v>
          </cell>
        </row>
        <row r="54">
          <cell r="B54" t="str">
            <v>m_Amount contractually required to pay at maturity</v>
          </cell>
          <cell r="C54" t="str">
            <v>Adjustment to Other valuation differences affecting eligible reserves[Country especific]</v>
          </cell>
        </row>
        <row r="55">
          <cell r="B55" t="str">
            <v>m_Amount of Assets involved in the services provided by the institution</v>
          </cell>
          <cell r="C55" t="str">
            <v>Adjustments made to minority interests related to preferential shares and shares without voting rights assimilated to securities os inderterminate duration transferred to core additional own funds[Country especific_ES]</v>
          </cell>
        </row>
        <row r="56">
          <cell r="B56" t="str">
            <v>m_Amount of change in fair value attributable to changes in credit risk (flow)</v>
          </cell>
          <cell r="C56" t="str">
            <v>Adjustments made to minority interests related to preferential shares assimilated to subordinated loan capital transferred to additional own funds[Country especific_ES]</v>
          </cell>
        </row>
        <row r="57">
          <cell r="B57" t="str">
            <v>m_Amount of changes in fair value attributable to changes in credit risk (flow)</v>
          </cell>
          <cell r="C57" t="str">
            <v>Adjustments made to minority interests related to revaluation reserves transferred to core additional own funds[Country especific_ES]</v>
          </cell>
        </row>
        <row r="58">
          <cell r="B58" t="str">
            <v>m_Amount of cumulative change in fair values attributable to changes in credit risk</v>
          </cell>
          <cell r="C58" t="str">
            <v>Adjustments to CET1 due to prudential filters</v>
          </cell>
        </row>
        <row r="59">
          <cell r="B59" t="str">
            <v xml:space="preserve">m_Amount of cumulative change in the fair value of any related credit derivatives since designated </v>
          </cell>
          <cell r="C59" t="str">
            <v>Adjustments to trading book items[Country especific_SI]</v>
          </cell>
        </row>
        <row r="60">
          <cell r="B60" t="str">
            <v>m_Amount of gains (flow)</v>
          </cell>
          <cell r="C60" t="str">
            <v>Administrative expenses</v>
          </cell>
        </row>
        <row r="61">
          <cell r="B61" t="str">
            <v>m_Amount of losses (flow)</v>
          </cell>
          <cell r="C61" t="str">
            <v>Administrative expenses. Other than staff</v>
          </cell>
        </row>
        <row r="62">
          <cell r="B62" t="str">
            <v>m_Amount of own equity instruments  contractually obliged to purchase</v>
          </cell>
          <cell r="C62" t="str">
            <v>Administrative expenses. Staff</v>
          </cell>
        </row>
        <row r="63">
          <cell r="B63" t="str">
            <v>m_Amount of purchases of own instruments</v>
          </cell>
          <cell r="C63" t="str">
            <v>Administrative expenses. Staff. Pension and similar expenses</v>
          </cell>
        </row>
        <row r="64">
          <cell r="B64" t="str">
            <v xml:space="preserve">m_Amount of the change in the fair value of any related credit derivatives or similar instrument </v>
          </cell>
          <cell r="C64" t="str">
            <v>Administrative expenses. Staff. Share based payments</v>
          </cell>
        </row>
        <row r="65">
          <cell r="B65" t="str">
            <v>m_Amount qualifying as consolidated reserves in accordance with prior regulation</v>
          </cell>
          <cell r="C65" t="str">
            <v>All assets</v>
          </cell>
        </row>
        <row r="66">
          <cell r="B66" t="str">
            <v xml:space="preserve">m_Amount that exceeds the limit for grandfathering of instruments not consituting State aid </v>
          </cell>
          <cell r="C66" t="str">
            <v>All assets, all liabilities, all off balance sheet items</v>
          </cell>
        </row>
        <row r="67">
          <cell r="B67" t="str">
            <v>m_Amount to be deducted as a result of the application of the 10% CET1 limit</v>
          </cell>
          <cell r="C67" t="str">
            <v>All assets, All Off balance sheet items, Derivatives, Short positions, Debt securities issued, Deposits</v>
          </cell>
        </row>
        <row r="68">
          <cell r="B68" t="str">
            <v>m_Amount to be deducted as a result of the application of the 15% CET1limit</v>
          </cell>
          <cell r="C68" t="str">
            <v>All collateral received</v>
          </cell>
        </row>
        <row r="69">
          <cell r="B69" t="str">
            <v>m_Amount to be risk weighted as a result of the application of the 10% CET1 limit</v>
          </cell>
          <cell r="C69" t="str">
            <v>All equity</v>
          </cell>
        </row>
        <row r="70">
          <cell r="B70" t="str">
            <v>m_Amount treated as AT1 instruments of relevant entities where the institution does not have a significant investment</v>
          </cell>
          <cell r="C70" t="str">
            <v>All equity, All liabilities</v>
          </cell>
        </row>
        <row r="71">
          <cell r="B71" t="str">
            <v>m_Amount treated as AT1 instruments of relevant entities where the institution has a significant investment</v>
          </cell>
          <cell r="C71" t="str">
            <v>All exposures</v>
          </cell>
        </row>
        <row r="72">
          <cell r="B72" t="str">
            <v>m_Amount treated as AT2 instruments of relevant entities where the institution does not have a significant investment</v>
          </cell>
          <cell r="C72" t="str">
            <v>All liabilities</v>
          </cell>
        </row>
        <row r="73">
          <cell r="B73" t="str">
            <v>m_Amount treated as AT2 instruments of relevant entities where the institution has a significant investment</v>
          </cell>
          <cell r="C73" t="str">
            <v>Assets involved in the services provided by the institution</v>
          </cell>
        </row>
        <row r="74">
          <cell r="B74" t="str">
            <v>m_Amount treated as CET1 instruments of relevant entities where the institution does not have a significant investment</v>
          </cell>
          <cell r="C74" t="str">
            <v xml:space="preserve">Assets other than Cash on hand, Derivatives, Debt securities, Loans and advances, Equity instruments, Fair value changes of the hedged items in portfolio hedge of interest rate risk, Tangible assets, Intangible assets, Tax assets, Prepayments and accrued </v>
          </cell>
        </row>
        <row r="75">
          <cell r="B75" t="str">
            <v>m_Amount treated as CET1 instruments of relevant entities where the institution has a significant investment</v>
          </cell>
          <cell r="C75" t="str">
            <v>Assets other than Cash on hand, Derivatives, Equity instruments, Debt securities, Loans and advances, Tangible assets, Intangible assets</v>
          </cell>
        </row>
        <row r="76">
          <cell r="B76" t="str">
            <v xml:space="preserve">m_Amount used for LGD adjustment </v>
          </cell>
          <cell r="C76" t="str">
            <v>Assets other than Cash on hand, Derivatives, Equity instruments. Other than Investments in subsidiaries, joint ventures and associates, Debt securities, Loans and advances</v>
          </cell>
        </row>
        <row r="77">
          <cell r="B77" t="str">
            <v>m_Amounts derecognised for capital purposes</v>
          </cell>
          <cell r="C77" t="str">
            <v>Assets other than Derivatives, Debt securities, Loans and advances</v>
          </cell>
        </row>
        <row r="78">
          <cell r="B78" t="str">
            <v>m_Amounts exempted from the LE regime</v>
          </cell>
          <cell r="C78" t="str">
            <v>Assets other than Derivatives, Equity instruments,  Debt securities, Loans and advances, Tangible assets, Intangible assets</v>
          </cell>
        </row>
        <row r="79">
          <cell r="B79" t="str">
            <v>m_Amounts not recognised as an asset, due to limits of para 58 (b)</v>
          </cell>
          <cell r="C79" t="str">
            <v>Assets other than Derivatives, Equity instruments, Debt securities, Loans and advances</v>
          </cell>
        </row>
        <row r="80">
          <cell r="B80" t="str">
            <v>m_Amounts reversed for estimated probable loan losses on exposures (flow)</v>
          </cell>
          <cell r="C80" t="str">
            <v>Assets other than Derivatives and SFTs</v>
          </cell>
        </row>
        <row r="81">
          <cell r="B81" t="str">
            <v>m_Amounts set aside for estimated probable loan losses on exposures (flow)</v>
          </cell>
          <cell r="C81" t="str">
            <v>Assets other than Equity instruments, Debt securities, Loans and advances, Tangible assets</v>
          </cell>
        </row>
        <row r="82">
          <cell r="B82" t="str">
            <v>m_Amounts taken against allowances (flow)</v>
          </cell>
          <cell r="C82" t="str">
            <v>Assets other than Equity instruments, Debt securities, Loans and advances, Tangible assets. Property</v>
          </cell>
        </row>
        <row r="83">
          <cell r="B83" t="str">
            <v>m_Amounts used (flow)</v>
          </cell>
          <cell r="C83" t="str">
            <v>AT1 Capital Items</v>
          </cell>
        </row>
        <row r="84">
          <cell r="B84" t="str">
            <v>m_Applicable limit for institutions</v>
          </cell>
          <cell r="C84" t="str">
            <v>Capital conservation buffer</v>
          </cell>
        </row>
        <row r="85">
          <cell r="B85" t="str">
            <v>m_Applicable limit for non institutions</v>
          </cell>
          <cell r="C85" t="str">
            <v>Cash on hand</v>
          </cell>
        </row>
        <row r="86">
          <cell r="B86" t="str">
            <v>m_ASA modified nominal amount</v>
          </cell>
          <cell r="C86" t="str">
            <v>Cash on hand, Equity instruments, Debt securities, Loans and advances</v>
          </cell>
        </row>
        <row r="87">
          <cell r="B87" t="str">
            <v>m_Assumed charge for CTP floor - weighted positions after cap</v>
          </cell>
          <cell r="C87" t="str">
            <v>Cash on hand, Equity instruments, Debt securities, Loans and advances, Deposits, Debt securities issued, Other financial liabilities</v>
          </cell>
        </row>
        <row r="88">
          <cell r="B88" t="str">
            <v>m_Average incremental default and migration risk capital charge</v>
          </cell>
          <cell r="C88" t="str">
            <v>CET1 Capital Items</v>
          </cell>
        </row>
        <row r="89">
          <cell r="B89" t="str">
            <v xml:space="preserve">m_Base for calculating the limit for grandfathering of instruments not consituting State aid </v>
          </cell>
          <cell r="C89" t="str">
            <v>CET1 Capital Items, AT1 Capital Items</v>
          </cell>
        </row>
        <row r="90">
          <cell r="B90" t="str">
            <v>m_Benefits paid (flow)</v>
          </cell>
          <cell r="C90" t="str">
            <v>CET1 Capital Items_fully phased-in</v>
          </cell>
        </row>
        <row r="91">
          <cell r="B91" t="str">
            <v>m_Business combinations or divestitures (flow)</v>
          </cell>
          <cell r="C91" t="str">
            <v>CET1 Capital Items_transitional</v>
          </cell>
        </row>
        <row r="92">
          <cell r="B92" t="str">
            <v>m_Capital Reduction (flow)</v>
          </cell>
          <cell r="C92" t="str">
            <v>CIUs</v>
          </cell>
        </row>
        <row r="93">
          <cell r="B93" t="str">
            <v>m_Capital requirements</v>
          </cell>
          <cell r="C93" t="str">
            <v>Collateral received</v>
          </cell>
        </row>
        <row r="94">
          <cell r="B94" t="str">
            <v>m_Carrying amount</v>
          </cell>
          <cell r="C94" t="str">
            <v>Collateral received. Debt securities</v>
          </cell>
        </row>
        <row r="95">
          <cell r="B95" t="str">
            <v>m_Carrying amount (flow)</v>
          </cell>
          <cell r="C95" t="str">
            <v>Collateral received. Debt securities issued</v>
          </cell>
        </row>
        <row r="96">
          <cell r="B96" t="str">
            <v>m_Carrying amount [before restatement]</v>
          </cell>
          <cell r="C96" t="str">
            <v>Collateral received. Deposits</v>
          </cell>
        </row>
        <row r="97">
          <cell r="B97" t="str">
            <v>m_Carrying amount before amount of purchases of own instruments</v>
          </cell>
          <cell r="C97" t="str">
            <v>Collateral received. Deposits, Debt securities issued</v>
          </cell>
        </row>
        <row r="98">
          <cell r="B98" t="str">
            <v xml:space="preserve">m_Carrying amount of Collateral obtained </v>
          </cell>
          <cell r="C98" t="str">
            <v>Collateral received. Equity instruments</v>
          </cell>
        </row>
        <row r="99">
          <cell r="B99" t="str">
            <v>m_Carrying amount of Collateral obtained during the period (flow)</v>
          </cell>
          <cell r="C99" t="str">
            <v>Collateral received. Equity instruments, debt securities, loans and advances</v>
          </cell>
        </row>
        <row r="100">
          <cell r="B100" t="str">
            <v>m_Carrying amount, Mark-to-market (Mark-to-Model) value</v>
          </cell>
          <cell r="C100" t="str">
            <v>Collateral received. Loans and advances</v>
          </cell>
        </row>
        <row r="101">
          <cell r="B101" t="str">
            <v>m_Changes in allowances for credit losses other than Amounts taken against allowances, Amounts set aside for estimated probable loan losses on exposures, Amounts reversed for estimated probable loan losses on exposures, Transfers between allowances (flow)</v>
          </cell>
          <cell r="C101" t="str">
            <v>Collateral received. Other than Equity instruments, Debt securities, Loans and advances</v>
          </cell>
        </row>
        <row r="102">
          <cell r="B102" t="str">
            <v>m_Changes in Defined benefit obligations other than Current service cost, Interest cost, Contributions paid by plan participants, Actuarial gains and losses, Foreign currency exchange, Benefits paid, Past service cost, Business combinations or divestiture</v>
          </cell>
          <cell r="C102" t="str">
            <v>Collateral received. Other than Real estate, Deposits, Debt securities</v>
          </cell>
        </row>
        <row r="103">
          <cell r="B103" t="str">
            <v>m_Changes in Equity from business combinations (flow)</v>
          </cell>
          <cell r="C103" t="str">
            <v>Collateral received. Other than Real state</v>
          </cell>
        </row>
        <row r="104">
          <cell r="B104" t="str">
            <v>m_Changes in Equity from share based payments (flow)</v>
          </cell>
          <cell r="C104" t="str">
            <v>Collateral received. Real estate</v>
          </cell>
        </row>
        <row r="105">
          <cell r="B105" t="str">
            <v>m_Changes in Equity other than Issuance of Ordinary Shares, Issuance of Preference Shares, Issuance of Equity Instruments other than Capital Instruments, Conversion of Debt to Equity, Capital Reduction, Dividends, Purchase of Treasury Shares, Sale/Cancell</v>
          </cell>
          <cell r="C105" t="str">
            <v>Collateral received. Real estate. Commercial</v>
          </cell>
        </row>
        <row r="106">
          <cell r="B106" t="str">
            <v>m_Changes in Provisions other than Additions, including increases in existing provisions, Amounts used, Unused amounts reversed during the period, Increase in the discounted amount and effect of any change in the discount rate (flow)</v>
          </cell>
          <cell r="C106" t="str">
            <v>Collateral received. Real estate. Residential</v>
          </cell>
        </row>
        <row r="107">
          <cell r="B107" t="str">
            <v>m_Computable amount</v>
          </cell>
          <cell r="C107" t="str">
            <v>Collaterial received. Real estate</v>
          </cell>
        </row>
        <row r="108">
          <cell r="B108" t="str">
            <v>m_Computable amount - Individual basis</v>
          </cell>
          <cell r="C108" t="str">
            <v>Collective provisioning[Country especific_MT]</v>
          </cell>
        </row>
        <row r="109">
          <cell r="B109" t="str">
            <v>m_Computable amount (flow)</v>
          </cell>
          <cell r="C109" t="str">
            <v>Combined buffer</v>
          </cell>
        </row>
        <row r="110">
          <cell r="B110" t="str">
            <v>m_Computable amount, transitional computable amount</v>
          </cell>
          <cell r="C110" t="str">
            <v>Connected lending of a capital nature[Country especific_UK]</v>
          </cell>
        </row>
        <row r="111">
          <cell r="B111" t="str">
            <v>m_Contributions paid by plan participants (flow)</v>
          </cell>
          <cell r="C111" t="str">
            <v>Consolidated reserves according to CRD which are not eligible according to CRR</v>
          </cell>
        </row>
        <row r="112">
          <cell r="B112" t="str">
            <v>m_Conversion of debt to equity (flow)</v>
          </cell>
          <cell r="C112" t="str">
            <v xml:space="preserve">Contingent liabilities </v>
          </cell>
        </row>
        <row r="113">
          <cell r="B113" t="str">
            <v>m_Credit risk adjustments for defaults observed during the period (flow)</v>
          </cell>
          <cell r="C113" t="str">
            <v>Contingent liabilities[Country especific_UK]</v>
          </cell>
        </row>
        <row r="114">
          <cell r="B114" t="str">
            <v>m_Credit risk adjustments, Write-offs for defaults observed during the period (flow)</v>
          </cell>
          <cell r="C114" t="str">
            <v>Contractual obligation to purchase</v>
          </cell>
        </row>
        <row r="115">
          <cell r="B115" t="str">
            <v>m_Credit risk adjustments. Additions (flow)</v>
          </cell>
          <cell r="C115" t="str">
            <v>Corporate</v>
          </cell>
        </row>
        <row r="116">
          <cell r="B116" t="str">
            <v>m_Credit risk adjustments. General. Computable amount</v>
          </cell>
          <cell r="C116" t="str">
            <v>Counterparty</v>
          </cell>
        </row>
        <row r="117">
          <cell r="B117" t="str">
            <v>m_Credit risk adjustments. Reversals (flow)</v>
          </cell>
          <cell r="C117" t="str">
            <v>Country specific Core Additional Own Funds[Country especific]</v>
          </cell>
        </row>
        <row r="118">
          <cell r="B118" t="str">
            <v>m_Credit risk mitigation techniques with substitution effects on the exposure</v>
          </cell>
          <cell r="C118" t="str">
            <v>Country specific Supplementary Additional Own Funds[Country especific]</v>
          </cell>
        </row>
        <row r="119">
          <cell r="B119" t="str">
            <v>m_Credit value adjustments</v>
          </cell>
          <cell r="C119" t="str">
            <v>Country-specific deductions from  Original and Additional Own Funds[Country especific_LV]</v>
          </cell>
        </row>
        <row r="120">
          <cell r="B120" t="str">
            <v>m_CRM  substitution effects Inflows</v>
          </cell>
          <cell r="C120" t="str">
            <v>Country-specific deductions from Original and Additional Own Funds[Country especific]</v>
          </cell>
        </row>
        <row r="121">
          <cell r="B121" t="str">
            <v>m_CRM  substitution effects Inflows (CR SA)</v>
          </cell>
          <cell r="C121" t="str">
            <v>Country-specific deductions from Original and Additional Own Funds[Country especific_CY]</v>
          </cell>
        </row>
        <row r="122">
          <cell r="B122" t="str">
            <v>m_CRM  substitution effects Inflows (CR SEC IRB)</v>
          </cell>
          <cell r="C122" t="str">
            <v>Covered Bonds</v>
          </cell>
        </row>
        <row r="123">
          <cell r="B123" t="str">
            <v>m_CRM  substitution effects Inflows (CR SEC SA)</v>
          </cell>
          <cell r="C123" t="str">
            <v>CTP positions hedging n-th to default credit derivatives</v>
          </cell>
        </row>
        <row r="124">
          <cell r="B124" t="str">
            <v>m_CRM  substitution effects Outflows</v>
          </cell>
          <cell r="C124" t="str">
            <v>CTP positions hedging securitisation positions</v>
          </cell>
        </row>
        <row r="125">
          <cell r="B125" t="str">
            <v>m_CRM  substitution effects Outflows (CR SEC IRB)</v>
          </cell>
          <cell r="C125" t="str">
            <v>Cumulative gains and losses due to changes in own credit risk on fair valued liabilities</v>
          </cell>
        </row>
        <row r="126">
          <cell r="B126" t="str">
            <v>m_CRM  substitution effects Outflows (CR SEC SA)</v>
          </cell>
          <cell r="C126" t="str">
            <v>Current tax assets</v>
          </cell>
        </row>
        <row r="127">
          <cell r="B127" t="str">
            <v>m_CRM  Unfunded credit protection adjusted values (G*) - Outflows (CR SEC IRB)</v>
          </cell>
          <cell r="C127" t="str">
            <v>Current tax liabilities</v>
          </cell>
        </row>
        <row r="128">
          <cell r="B128" t="str">
            <v>m_CRM  Unfunded credit protection adjusted values (G*) - Outflows (CR SEC SA)</v>
          </cell>
          <cell r="C128" t="str">
            <v>Debt instruments</v>
          </cell>
        </row>
        <row r="129">
          <cell r="B129" t="str">
            <v>m_CRM Financial collateral: adjusted value (Cvam)</v>
          </cell>
          <cell r="C129" t="str">
            <v>Debt instruments, Equity instruments, Derivatives, Off balance sheet instruments</v>
          </cell>
        </row>
        <row r="130">
          <cell r="B130" t="str">
            <v>m_CRM Financial collateral: adjusted value (Cvam) (CR SA)</v>
          </cell>
          <cell r="C130" t="str">
            <v>Debt securities</v>
          </cell>
        </row>
        <row r="131">
          <cell r="B131" t="str">
            <v>m_CRM Financial collateral: adjusted value (Cvam) (CR SEC IRB)</v>
          </cell>
          <cell r="C131" t="str">
            <v>Debt securities issued</v>
          </cell>
        </row>
        <row r="132">
          <cell r="B132" t="str">
            <v>m_CRM Financial collateral: adjusted value (Cvam) (CR SEC SA)</v>
          </cell>
          <cell r="C132" t="str">
            <v>Debt securities issued. Asset-backed securities</v>
          </cell>
        </row>
        <row r="133">
          <cell r="B133" t="str">
            <v>m_CRM Funded credit protection (Cva) (CR SEC IRB)</v>
          </cell>
          <cell r="C133" t="str">
            <v>Debt securities issued. Certificates of deposits</v>
          </cell>
        </row>
        <row r="134">
          <cell r="B134" t="str">
            <v>m_CRM Funded credit protection (Cva) (CR SEC SA)</v>
          </cell>
          <cell r="C134" t="str">
            <v xml:space="preserve">Debt securities issued. Covered bonds </v>
          </cell>
        </row>
        <row r="135">
          <cell r="B135" t="str">
            <v>m_CRM substitution effects - Value of Credit derivatives [CR IRB]</v>
          </cell>
          <cell r="C135" t="str">
            <v>Debt securities issued. Hybrid contracts</v>
          </cell>
        </row>
        <row r="136">
          <cell r="B136" t="str">
            <v>m_CRM substitution effects - Value of Credit derivatives [CR SA]</v>
          </cell>
          <cell r="C136" t="str">
            <v>Debt securities issued. Other than Certificates of deposits, Asset-backed securities, Covered bonds, Hybrid contracts</v>
          </cell>
        </row>
        <row r="137">
          <cell r="B137" t="str">
            <v>m_CRM substitution effects - Value of Financial collateral: simple method [CR SA]</v>
          </cell>
          <cell r="C137" t="str">
            <v>Debt securities issued. Other than Certificates of deposits, Asset-backed securities, Covered bonds, Hybrid contracts. Convertible compound financial instruments</v>
          </cell>
        </row>
        <row r="138">
          <cell r="B138" t="str">
            <v>m_CRM substitution effects - Value of Funded credit protection (CR SEC IRB)</v>
          </cell>
          <cell r="C138" t="str">
            <v>Debt securities issued. Other than Certificates of deposits, Asset-backed securities, Covered bonds, Hybrid contracts. Non-convertible</v>
          </cell>
        </row>
        <row r="139">
          <cell r="B139" t="str">
            <v>m_CRM substitution effects - Value of Funded credit protection (CR SEC SA)</v>
          </cell>
          <cell r="C139" t="str">
            <v>Debt securities, Loans and advances</v>
          </cell>
        </row>
        <row r="140">
          <cell r="B140" t="str">
            <v>m_CRM substitution effects - Value of Guarantees [CR IRB]</v>
          </cell>
          <cell r="C140" t="str">
            <v>Debt securities, Loans and advances, Off-balance sheet items subject to credit risk</v>
          </cell>
        </row>
        <row r="141">
          <cell r="B141" t="str">
            <v>m_CRM substitution effects - Value of Guarantees [CR SA]</v>
          </cell>
          <cell r="C141" t="str">
            <v>Deductible deferred tax liabilities associated with deferred tax assets that rely on future profitability and arise from temporary differences</v>
          </cell>
        </row>
        <row r="142">
          <cell r="B142" t="str">
            <v>m_CRM substitution effects - Value of Other funded credit protection [CR IRB]</v>
          </cell>
          <cell r="C142" t="str">
            <v>Deductible deferred tax liabilities associated with deferred tax assets that rely on future profitability and do not arise from temporary differences</v>
          </cell>
        </row>
        <row r="143">
          <cell r="B143" t="str">
            <v>m_CRM substitution effects - Value of Other funded credit protection [CR SA]</v>
          </cell>
          <cell r="C143" t="str">
            <v>Deductions for capital charge in insurance subsidiaries and associated entities[Country especific_DK]</v>
          </cell>
        </row>
        <row r="144">
          <cell r="B144" t="str">
            <v>m_CRM substitution effects - Value of Unfunded credit protection: adjusted values (CR SEC IRB)</v>
          </cell>
          <cell r="C144" t="str">
            <v>Deductions of solvency write-downs on assets[Country especific_DK]</v>
          </cell>
        </row>
        <row r="145">
          <cell r="B145" t="str">
            <v>m_CRM substitution effects - Value of Unfunded credit protection: adjusted values (CR SEC SA)</v>
          </cell>
          <cell r="C145" t="str">
            <v>Deferred tax assets</v>
          </cell>
        </row>
        <row r="146">
          <cell r="B146" t="str">
            <v>m_CRM substitution effects Inflows (CR IRB)</v>
          </cell>
          <cell r="C146" t="str">
            <v>Deferred tax assets (DK)[Country especific_DK]</v>
          </cell>
        </row>
        <row r="147">
          <cell r="B147" t="str">
            <v>m_CRM substitution effects Outflows (CR IRB)</v>
          </cell>
          <cell r="C147" t="str">
            <v>Deferred tax assets and deferred tax liabilities. Rely on future profitability and arise from temporary differences</v>
          </cell>
        </row>
        <row r="148">
          <cell r="B148" t="str">
            <v>m_CRM substitution effects Outflows (CR SA)</v>
          </cell>
          <cell r="C148" t="str">
            <v>Deferred tax assets and deferred tax liabilities. Rely on future profitability and arise from temporary differences, and Equity instruments and indirect holdings of equity instruments</v>
          </cell>
        </row>
        <row r="149">
          <cell r="B149" t="str">
            <v>m_CRM Volatility adjustment to the exposure</v>
          </cell>
          <cell r="C149" t="str">
            <v>Deferred tax assets that do not rely on future profitability</v>
          </cell>
        </row>
        <row r="150">
          <cell r="B150" t="str">
            <v>m_CRM Volatility adjustment to the exposure (CR SA)</v>
          </cell>
          <cell r="C150" t="str">
            <v>Deferred tax assets that rely on future profitability and arise from temporary differences</v>
          </cell>
        </row>
        <row r="151">
          <cell r="B151" t="str">
            <v>m_CRM Volatility and maturity adjustments</v>
          </cell>
          <cell r="C151" t="str">
            <v>Deferred tax assets that rely on future profitability and do not arise from temporary differences</v>
          </cell>
        </row>
        <row r="152">
          <cell r="B152" t="str">
            <v>m_CRM Volatility and maturity adjustments (CR SA)</v>
          </cell>
          <cell r="C152" t="str">
            <v>Deferred tax assets. Rely on future profitability and do not arise from temporary differences</v>
          </cell>
        </row>
        <row r="153">
          <cell r="B153" t="str">
            <v>m_CTP value used for MKR purposes</v>
          </cell>
          <cell r="C153" t="str">
            <v>Deferred tax liabilities</v>
          </cell>
        </row>
        <row r="154">
          <cell r="B154" t="str">
            <v>m_Current period (flow)</v>
          </cell>
          <cell r="C154" t="str">
            <v>Deferred tax liabilities deductible from deferred tax assets that rely on future profitability</v>
          </cell>
        </row>
        <row r="155">
          <cell r="B155" t="str">
            <v>m_Current service cost (flow)</v>
          </cell>
          <cell r="C155" t="str">
            <v>Deferred tax liabilities non deductible from deferred tax assets that rely on future profitability</v>
          </cell>
        </row>
        <row r="156">
          <cell r="B156" t="str">
            <v>m_Dedutible amount</v>
          </cell>
          <cell r="C156" t="str">
            <v>Defined benefit obligations</v>
          </cell>
        </row>
        <row r="157">
          <cell r="B157" t="str">
            <v>m_Dividends (flow)</v>
          </cell>
          <cell r="C157" t="str">
            <v>Defined benefit obligations. Unfunded defined benefit obligations</v>
          </cell>
        </row>
        <row r="158">
          <cell r="B158" t="str">
            <v>m_Effects of changes in accounting policies recognised in accordance with IAS 8 (flow)</v>
          </cell>
          <cell r="C158" t="str">
            <v>Defined benefit obligations. Wholly or partially funded defined benefit obligations</v>
          </cell>
        </row>
        <row r="159">
          <cell r="B159" t="str">
            <v>m_Effects of corrections of errors recognised in accordance with IAS 8 (flow)</v>
          </cell>
          <cell r="C159" t="str">
            <v>defined benefit pension schemes. [Country especific_IE]</v>
          </cell>
        </row>
        <row r="160">
          <cell r="B160" t="str">
            <v>m_Eligible amount of minority interest and equivalents including transitional provisions</v>
          </cell>
          <cell r="C160" t="str">
            <v>Defined benefit plan assets</v>
          </cell>
        </row>
        <row r="161">
          <cell r="B161" t="str">
            <v>m_Exercise/Expiration of equity Instruments other than capital Instruments (flow)</v>
          </cell>
          <cell r="C161" t="str">
            <v xml:space="preserve">Defined benefit plan assets. In which the institution has an unrestricted ability to use the plan assets </v>
          </cell>
        </row>
        <row r="162">
          <cell r="B162" t="str">
            <v>m_Expected loss amount</v>
          </cell>
          <cell r="C162" t="str">
            <v>Defined benefit plans</v>
          </cell>
        </row>
        <row r="163">
          <cell r="B163" t="str">
            <v>m_Expected loss amount higher than CVA at the neeting set level</v>
          </cell>
          <cell r="C163" t="str">
            <v>Deposits</v>
          </cell>
        </row>
        <row r="164">
          <cell r="B164" t="str">
            <v>m_Exposure after crm substitution effects pre conversion factors (CR IRB)</v>
          </cell>
          <cell r="C164" t="str">
            <v>Deposits, Debt securities issued</v>
          </cell>
        </row>
        <row r="165">
          <cell r="B165" t="str">
            <v>m_Exposure after CRM substitution effects pre conversion factors [CR IRB]</v>
          </cell>
          <cell r="C165" t="str">
            <v>Deposits, Debt securities issued, Other financial liabilities</v>
          </cell>
        </row>
        <row r="166">
          <cell r="B166" t="str">
            <v>m_Exposure net of value adjustments and provisions</v>
          </cell>
          <cell r="C166" t="str">
            <v>Deposits. Current accounts / overnight deposits</v>
          </cell>
        </row>
        <row r="167">
          <cell r="B167" t="str">
            <v>m_Exposure net of value adjustments and provisions (CR SA)</v>
          </cell>
          <cell r="C167" t="str">
            <v xml:space="preserve">Deposits. Redeemable at notice </v>
          </cell>
        </row>
        <row r="168">
          <cell r="B168" t="str">
            <v>m_Exposure net of value adjustments and provisions (CR SEC SA)</v>
          </cell>
          <cell r="C168" t="str">
            <v>Deposits. Repurchase agreements</v>
          </cell>
        </row>
        <row r="169">
          <cell r="B169" t="str">
            <v>m_Exposure value</v>
          </cell>
          <cell r="C169" t="str">
            <v>Deposits. With agreed maturity</v>
          </cell>
        </row>
        <row r="170">
          <cell r="B170" t="str">
            <v>m_Exposure value  (CR SEC SA)</v>
          </cell>
          <cell r="C170" t="str">
            <v>Depreciation</v>
          </cell>
        </row>
        <row r="171">
          <cell r="B171" t="str">
            <v>m_Exposure value  (CR SEC SA) deducted from own funds</v>
          </cell>
          <cell r="C171" t="str">
            <v>Depreciation of investment property and property, plant and equipment deducted from own funds, applicable to unrealised gains not included in own funds[Country especific_NO]</v>
          </cell>
        </row>
        <row r="172">
          <cell r="B172" t="str">
            <v>m_Exposure value  (CR SEC SA) subject to risk weights</v>
          </cell>
          <cell r="C172" t="str">
            <v>Derivatives</v>
          </cell>
        </row>
        <row r="173">
          <cell r="B173" t="str">
            <v>m_Exposure value - all exposures</v>
          </cell>
          <cell r="C173" t="str">
            <v>Derivatives &amp; long settlement transactions excluding Contractual Cross Product Netting</v>
          </cell>
        </row>
        <row r="174">
          <cell r="B174" t="str">
            <v>m_Exposure value - securitised exposures of the reporting institutions</v>
          </cell>
          <cell r="C174" t="str">
            <v>Derivatives and SFTs</v>
          </cell>
        </row>
        <row r="175">
          <cell r="B175" t="str">
            <v>m_Exposure value (CR EQU IRB)</v>
          </cell>
          <cell r="C175" t="str">
            <v>Derivatives excluding Contractual Cross Product Netting - Centrally cleared through a compliant CCP</v>
          </cell>
        </row>
        <row r="176">
          <cell r="B176" t="str">
            <v>m_Exposure value (CR IRB)</v>
          </cell>
          <cell r="C176" t="str">
            <v>Derivatives excluding Contractual Cross Product Netting - OTC</v>
          </cell>
        </row>
        <row r="177">
          <cell r="B177" t="str">
            <v>m_Exposure value (CR SA)</v>
          </cell>
          <cell r="C177" t="str">
            <v>Derivatives which can be subject to EQU market risk requirements</v>
          </cell>
        </row>
        <row r="178">
          <cell r="B178" t="str">
            <v>m_Exposure value (CR SEC IRB)</v>
          </cell>
          <cell r="C178" t="str">
            <v xml:space="preserve">Derivatives which can be subject to TDI market risk </v>
          </cell>
        </row>
        <row r="179">
          <cell r="B179" t="str">
            <v>m_Exposure value (CR SEC IRB) subject to risk weights</v>
          </cell>
          <cell r="C179" t="str">
            <v>Derivatives which can be subject to TDI market risk requirements</v>
          </cell>
        </row>
        <row r="180">
          <cell r="B180" t="str">
            <v>m_Exposure Value deducted from own funds</v>
          </cell>
          <cell r="C180" t="str">
            <v>Derivatives, Debt securities, Loans and advances</v>
          </cell>
        </row>
        <row r="181">
          <cell r="B181" t="str">
            <v>m_Exposure value deducted from own funds (CR SEC IRB)</v>
          </cell>
          <cell r="C181" t="str">
            <v>Derivatives, Debt securities, Loans and advances, Equity instruments</v>
          </cell>
        </row>
        <row r="182">
          <cell r="B182" t="str">
            <v>m_Exposure value subject to risk weights</v>
          </cell>
          <cell r="C182" t="str">
            <v>Derivatives, Debt securities, Loans and advances, Loan commitments given, Financial guarantees given, Other Commitments given</v>
          </cell>
        </row>
        <row r="183">
          <cell r="B183" t="str">
            <v>m_Exposures deducted from own funds</v>
          </cell>
          <cell r="C183" t="str">
            <v>Derivatives, Deposits, Debt securities issued</v>
          </cell>
        </row>
        <row r="184">
          <cell r="B184" t="str">
            <v>m_Fair value</v>
          </cell>
          <cell r="C184" t="str">
            <v>Derivatives, Deposits, Debt securities issued, Equity instruments issued</v>
          </cell>
        </row>
        <row r="185">
          <cell r="B185" t="str">
            <v>m_Foreign currency translation (flow)</v>
          </cell>
          <cell r="C185" t="str">
            <v>Derivatives, Deposits, Debt securities issued, Other financial liabilities</v>
          </cell>
        </row>
        <row r="186">
          <cell r="B186" t="str">
            <v>m_Fully adjusted exposure value (E*)</v>
          </cell>
          <cell r="C186" t="str">
            <v>Derivatives, Equity instruments</v>
          </cell>
        </row>
        <row r="187">
          <cell r="B187" t="str">
            <v>m_Fully adjusted exposure value (E*) (CR SA)</v>
          </cell>
          <cell r="C187" t="str">
            <v>Derivatives, Equity instruments, Debt securities, Loans and advances, Short positions, Deposits, Debt securities issued, Other financial liabilities</v>
          </cell>
        </row>
        <row r="188">
          <cell r="B188" t="str">
            <v>m_Fully adjusted exposure value E*  (CR SEC SA)</v>
          </cell>
          <cell r="C188" t="str">
            <v xml:space="preserve">Derivatives, Short positions, Deposits,  Debt securities issued, Other financial liabilities </v>
          </cell>
        </row>
        <row r="189">
          <cell r="B189" t="str">
            <v>m_Fully adjusted exposure value E* (CR SEC IRB)</v>
          </cell>
          <cell r="C189" t="str">
            <v>Derivatives, Short positions, Deposits, Debt securities issued, Other financial liabilities</v>
          </cell>
        </row>
        <row r="190">
          <cell r="B190" t="str">
            <v>m_General credit risk adjustments</v>
          </cell>
          <cell r="C190" t="str">
            <v>Derivatives, Short positions, Deposits, Debt securities issued, Other financial liabilities, Equity instruments issued</v>
          </cell>
        </row>
        <row r="191">
          <cell r="B191" t="str">
            <v>m_Goodwill included in carrying amount</v>
          </cell>
          <cell r="C191" t="str">
            <v>Derivatives. Credit default swaps</v>
          </cell>
        </row>
        <row r="192">
          <cell r="B192" t="str">
            <v xml:space="preserve">m_Gross [before taxes] unrealised gains [accumulated] </v>
          </cell>
          <cell r="C192" t="str">
            <v>Derivatives. Credit spread options</v>
          </cell>
        </row>
        <row r="193">
          <cell r="B193" t="str">
            <v>m_Gross [before taxes] unrealised gains and losses [accumulated]</v>
          </cell>
          <cell r="C193" t="str">
            <v>Derivatives. Credit. Protection bought</v>
          </cell>
        </row>
        <row r="194">
          <cell r="B194" t="str">
            <v xml:space="preserve">m_Gross [before taxes] unrealised losses [accumulated] </v>
          </cell>
          <cell r="C194" t="str">
            <v>Derivatives. Credit. Protection sold</v>
          </cell>
        </row>
        <row r="195">
          <cell r="B195" t="str">
            <v>m_Gross carrying amount</v>
          </cell>
          <cell r="C195" t="str">
            <v>Derivatives. Credit. Protection sold. Not subject to clause out clause</v>
          </cell>
        </row>
        <row r="196">
          <cell r="B196" t="str">
            <v>m_Gross carrying amount, Notional</v>
          </cell>
          <cell r="C196" t="str">
            <v>Derivatives. Credit. Protection sold. Subject to clause out clause</v>
          </cell>
        </row>
        <row r="197">
          <cell r="B197" t="str">
            <v>m_Gross carrying amount, Notional of defaults observed during the period (flow)</v>
          </cell>
          <cell r="C197" t="str">
            <v>Derivatives. Financial</v>
          </cell>
        </row>
        <row r="198">
          <cell r="B198" t="str">
            <v>m_Gross direct holdings of AT1 capital of relevant entities where the institution does not have a significant investment</v>
          </cell>
          <cell r="C198" t="str">
            <v>Derivatives: market value</v>
          </cell>
        </row>
        <row r="199">
          <cell r="B199" t="str">
            <v>m_Gross direct holdings of AT1 capital of relevant entities where the institution has a significant investment</v>
          </cell>
          <cell r="C199" t="str">
            <v>Derivatives. Options</v>
          </cell>
        </row>
        <row r="200">
          <cell r="B200" t="str">
            <v>m_Gross direct holdings of CET1 capital of relevant entities where the institution does not have a significant investment</v>
          </cell>
          <cell r="C200" t="str">
            <v>Derivatives. Other than Credit default swaps, Credit spread options, Total return swaps</v>
          </cell>
        </row>
        <row r="201">
          <cell r="B201" t="str">
            <v>m_Gross direct holdings of CET1 capital of relevant entities where the institution has a significant investment</v>
          </cell>
          <cell r="C201" t="str">
            <v>Derivatives. Other than options</v>
          </cell>
        </row>
        <row r="202">
          <cell r="B202" t="str">
            <v>m_Gross direct holdings of T2 capital of relevant entities where the institution does not have a significant investment</v>
          </cell>
          <cell r="C202" t="str">
            <v>Derivatives. Purchased</v>
          </cell>
        </row>
        <row r="203">
          <cell r="B203" t="str">
            <v>m_Gross direct holdings of T2 capital of relevant entities where the institution has a significant investment</v>
          </cell>
          <cell r="C203" t="str">
            <v>Derivatives. Sold</v>
          </cell>
        </row>
        <row r="204">
          <cell r="B204" t="str">
            <v>m_Increase in the discounted amount and effect of any change in the discount rate (flow)</v>
          </cell>
          <cell r="C204" t="str">
            <v>Derivatives. Total return swaps</v>
          </cell>
        </row>
        <row r="205">
          <cell r="B205" t="str">
            <v>m_Incremental default and migration risk capital charge last measure</v>
          </cell>
          <cell r="C205" t="str">
            <v>Difference resulting from the inclusion of certain participating interests according to CRD which are not eligible according to CRR</v>
          </cell>
        </row>
        <row r="206">
          <cell r="B206" t="str">
            <v>m_Interest cost (flow)</v>
          </cell>
          <cell r="C206" t="str">
            <v>Dividend income</v>
          </cell>
        </row>
        <row r="207">
          <cell r="B207" t="str">
            <v>m_Issuance of equity Instruments other than capital instruments (flow)</v>
          </cell>
          <cell r="C207" t="str">
            <v>Effect of the transitory increase of limits for Additional Own Funds[Country especific_ES]</v>
          </cell>
        </row>
        <row r="208">
          <cell r="B208" t="str">
            <v>m_Issuance of ordinary shares (flow)</v>
          </cell>
          <cell r="C208" t="str">
            <v>Elements within conditions of article 4b) of regulation n°90-02[Country especific_FR]</v>
          </cell>
        </row>
        <row r="209">
          <cell r="B209" t="str">
            <v>m_Issuance of preference shares (flow)</v>
          </cell>
          <cell r="C209" t="str">
            <v>Eligible capital for the purposes of qualifying holdings outside the financial sector and large exposures</v>
          </cell>
        </row>
        <row r="210">
          <cell r="B210" t="str">
            <v>m_Latest available stressed VaR</v>
          </cell>
          <cell r="C210" t="str">
            <v>Eligible minority interest</v>
          </cell>
        </row>
        <row r="211">
          <cell r="B211" t="str">
            <v>m_LE Exposure value after application of exemptions and CRM</v>
          </cell>
          <cell r="C211" t="str">
            <v>Eligible minority interest, Instruments issued by subsidiaries that are given recognition in own funds</v>
          </cell>
        </row>
        <row r="212">
          <cell r="B212" t="str">
            <v>m_LE Exposure value before application of exemptions and CRM</v>
          </cell>
          <cell r="C212" t="str">
            <v>Equity exposures and equivalents to the effects of CR</v>
          </cell>
        </row>
        <row r="213">
          <cell r="B213" t="str">
            <v>m_LE Original exposure</v>
          </cell>
          <cell r="C213" t="str">
            <v>Equity instruments</v>
          </cell>
        </row>
        <row r="214">
          <cell r="B214" t="str">
            <v>m_LE Percentage against capital before application of exemptions and CRM</v>
          </cell>
          <cell r="C214" t="str">
            <v>Equity instruments and indirect holdings of equity instruments</v>
          </cell>
        </row>
        <row r="215">
          <cell r="B215" t="str">
            <v xml:space="preserve">m_Limit for grandfathering of instruments not consituting State aid </v>
          </cell>
          <cell r="C215" t="str">
            <v>Equity instruments issued</v>
          </cell>
        </row>
        <row r="216">
          <cell r="B216" t="str">
            <v>m_Losses stemming from lending collateralised</v>
          </cell>
          <cell r="C216" t="str">
            <v>Equity instruments issued. Capital</v>
          </cell>
        </row>
        <row r="217">
          <cell r="B217" t="str">
            <v>m_Losses stemming from lending collateralised - Valued with mortgage lending value</v>
          </cell>
          <cell r="C217" t="str">
            <v>Equity instruments issued. Capital instruments other than Capital</v>
          </cell>
        </row>
        <row r="218">
          <cell r="B218" t="str">
            <v>m_Mark-to-market (Mark-to-Model) value</v>
          </cell>
          <cell r="C218" t="str">
            <v>Equity instruments issued. Capital instruments other than Capital, Debt securities issued, Deposits</v>
          </cell>
        </row>
        <row r="219">
          <cell r="B219" t="str">
            <v>m_Mark-to-market method; assume no netting of RM</v>
          </cell>
          <cell r="C219" t="str">
            <v xml:space="preserve">Equity instruments issued. Capital instruments other than Capital, Debt securities issued, Deposits and indirect holdings of Equity instruments issued. Capital instruments other than Capital, Debt securities issued, Deposits </v>
          </cell>
        </row>
        <row r="220">
          <cell r="B220" t="str">
            <v>m_Mark-to-market. Method 1</v>
          </cell>
          <cell r="C220" t="str">
            <v>Equity instruments issued. Capital instruments other than Capital, Debt securities issued, Deposits. Paid up</v>
          </cell>
        </row>
        <row r="221">
          <cell r="B221" t="str">
            <v>m_Mark-to-market. Methiod 2</v>
          </cell>
          <cell r="C221" t="str">
            <v>Equity instruments issued. Capital instruments other than Capital, Equity instruments issued. Equity component of compound financial instruments, Equity issued. Other than Equity instruments issued</v>
          </cell>
        </row>
        <row r="222">
          <cell r="B222" t="str">
            <v>m_Maximum collateral/guarantee that can be considered</v>
          </cell>
          <cell r="C222" t="str">
            <v>Equity instruments issued. Capital instruments other than Capital. Paid up, Debt securities issued, Deposits</v>
          </cell>
        </row>
        <row r="223">
          <cell r="B223" t="str">
            <v xml:space="preserve">m_Maximum exposure to credit risk </v>
          </cell>
          <cell r="C223" t="str">
            <v>Equity instruments issued. Capital. Other than Share capital repayable on demand</v>
          </cell>
        </row>
        <row r="224">
          <cell r="B224" t="str">
            <v>m_Maximum single loss due to operational risk (flow)</v>
          </cell>
          <cell r="C224" t="str">
            <v>Equity instruments issued. Capital. Paid up</v>
          </cell>
        </row>
        <row r="225">
          <cell r="B225" t="str">
            <v xml:space="preserve">m_Net [after taxes] unrealised gains [accumulated] </v>
          </cell>
          <cell r="C225" t="str">
            <v>Equity instruments issued. Capital. Share capital repayable on demand</v>
          </cell>
        </row>
        <row r="226">
          <cell r="B226" t="str">
            <v xml:space="preserve">m_Net [after taxes] unrealised losses [accumulated] </v>
          </cell>
          <cell r="C226" t="str">
            <v>Equity instruments issued. Capital. Unpaid which has been called up</v>
          </cell>
        </row>
        <row r="227">
          <cell r="B227" t="str">
            <v xml:space="preserve">m_Net exposure after CRM substitution effects pre conversion factors </v>
          </cell>
          <cell r="C227" t="str">
            <v>Equity instruments issued. Equity component of compound financial instruments</v>
          </cell>
        </row>
        <row r="228">
          <cell r="B228" t="str">
            <v>m_Net exposure after crm substitution effects pre conversion factors (CR SA)</v>
          </cell>
          <cell r="C228" t="str">
            <v>Equity instruments, debt securities, loans and advances</v>
          </cell>
        </row>
        <row r="229">
          <cell r="B229" t="str">
            <v>m_Net exposure after CRM substitution effects pre conversion factors (CR SEC IRB)</v>
          </cell>
          <cell r="C229" t="str">
            <v>Equity instruments, Debt securities, Loans and advances, Commodities</v>
          </cell>
        </row>
        <row r="230">
          <cell r="B230" t="str">
            <v>m_Net exposure after CRM substitution effects pre conversion factors (CR SEC SA)</v>
          </cell>
          <cell r="C230" t="str">
            <v>Equity instruments, Debt securities, Loans and advances, Deposits</v>
          </cell>
        </row>
        <row r="231">
          <cell r="B231" t="str">
            <v>m_Net position to the effect of holdings of capital instruments of relevant entities</v>
          </cell>
          <cell r="C231" t="str">
            <v>Equity instruments, Debt securities, Loans and advances, Deposits, Debt securities issued, Other financial liabilities</v>
          </cell>
        </row>
        <row r="232">
          <cell r="B232" t="str">
            <v>m_Nominal amount</v>
          </cell>
          <cell r="C232" t="str">
            <v>Equity instruments, Debt securities, Loans and advances, Deposits. Indirect holdings of other entities instruments</v>
          </cell>
        </row>
        <row r="233">
          <cell r="B233" t="str">
            <v>m_Nominal amount_same reference name</v>
          </cell>
          <cell r="C233" t="str">
            <v>Equity instruments, Indirect holdings of equity instruments</v>
          </cell>
        </row>
        <row r="234">
          <cell r="B234" t="str">
            <v>m_Nominal amount_same reference name and bought protection from CCP</v>
          </cell>
          <cell r="C234" t="str">
            <v>Equity instruments, indirect holdings of equity instruments, synthetic holdings of equity instruments</v>
          </cell>
        </row>
        <row r="235">
          <cell r="B235" t="str">
            <v>m_Nominal amount_same reference name and counterparty or CCP</v>
          </cell>
          <cell r="C235" t="str">
            <v>Equity instruments. Other than Investments in subsidiaries, joint ventures and associates</v>
          </cell>
        </row>
        <row r="236">
          <cell r="B236" t="str">
            <v>m_Not eligible unaudited amount and foreseeable charges or dividends</v>
          </cell>
          <cell r="C236" t="str">
            <v>Equity issued</v>
          </cell>
        </row>
        <row r="237">
          <cell r="B237" t="str">
            <v>m_Notional amount</v>
          </cell>
          <cell r="C237" t="str">
            <v>Equity issued. Other than Equity instruments issued</v>
          </cell>
        </row>
        <row r="238">
          <cell r="B238" t="str">
            <v>m_Notional amount retained or repurchased of credit protection (CR SEC IRB)</v>
          </cell>
          <cell r="C238" t="str">
            <v>Equity other than Accumulated other comprehensive income</v>
          </cell>
        </row>
        <row r="239">
          <cell r="B239" t="str">
            <v>m_Notional amount retained or repurchased of credit protection (CR SEC SA)</v>
          </cell>
          <cell r="C239" t="str">
            <v>Excess of deduction, AT1</v>
          </cell>
        </row>
        <row r="240">
          <cell r="B240" t="str">
            <v>m_Notional amount, Maximum collateral/guarantee that can be considered</v>
          </cell>
          <cell r="C240" t="str">
            <v>Excess of deduction, AT1 (Deducted CET1)</v>
          </cell>
        </row>
        <row r="241">
          <cell r="B241" t="str">
            <v>m_Original Exposure Method value</v>
          </cell>
          <cell r="C241" t="str">
            <v>Excess of deduction, T2</v>
          </cell>
        </row>
        <row r="242">
          <cell r="B242" t="str">
            <v>m_Original exposure pre conversion factors</v>
          </cell>
          <cell r="C242" t="str">
            <v>Excess of deduction, T2 (Deducted AT1)</v>
          </cell>
        </row>
        <row r="243">
          <cell r="B243" t="str">
            <v>m_Original exposure pre conversion factors (CR EQU IRB)</v>
          </cell>
          <cell r="C243" t="str">
            <v>Excess on limits for minority interests over 10% of original own funds[Country especific_ES]</v>
          </cell>
        </row>
        <row r="244">
          <cell r="B244" t="str">
            <v>m_Original exposure pre conversion factors (CR IRB)</v>
          </cell>
          <cell r="C244" t="str">
            <v>Excess on limits for original own funds other than capital and reserves (50%)[Country especific_ES]</v>
          </cell>
        </row>
        <row r="245">
          <cell r="B245" t="str">
            <v>m_Original exposure pre conversion factors (CR SA)</v>
          </cell>
          <cell r="C245" t="str">
            <v>Excess over the 15% own funds deduction threshold</v>
          </cell>
        </row>
        <row r="246">
          <cell r="B246" t="str">
            <v>m_Original exposure pre conversion factors (CR SEC IRB)</v>
          </cell>
          <cell r="C246" t="str">
            <v>Exchange differences</v>
          </cell>
        </row>
        <row r="247">
          <cell r="B247" t="str">
            <v>m_Original exposure pre conversion factors (CR SEC SA)</v>
          </cell>
          <cell r="C247" t="str">
            <v>Exchange traded stock-index futures broadly diversified</v>
          </cell>
        </row>
        <row r="248">
          <cell r="B248" t="str">
            <v>m_Overall effect (adjustment) due to infringement of the due diligence provisions</v>
          </cell>
          <cell r="C248" t="str">
            <v>Expenses on equity instruments issued</v>
          </cell>
        </row>
        <row r="249">
          <cell r="B249" t="str">
            <v>m_Overall effect (adjustment) due to infringement of the due diligence provisions (CR SEC IRB)</v>
          </cell>
          <cell r="C249" t="str">
            <v>Exposurs in default</v>
          </cell>
        </row>
        <row r="250">
          <cell r="B250" t="str">
            <v>m_Overall effect (adjustment) due to infringement of the due diligence provisions (CR SEC SA)</v>
          </cell>
          <cell r="C250" t="str">
            <v>Exposures treated as sovereigns; of wich</v>
          </cell>
        </row>
        <row r="251">
          <cell r="B251" t="str">
            <v>m_Own funds requirement before alleviation due to expected loss, diversification and risk mitigation techniques</v>
          </cell>
          <cell r="C251" t="str">
            <v>Fair value changes of the hedged items in portfolio hedge of interest rate risk</v>
          </cell>
        </row>
        <row r="252">
          <cell r="B252" t="str">
            <v>m_Own funds requirements</v>
          </cell>
          <cell r="C252" t="str">
            <v>Fair value reserves</v>
          </cell>
        </row>
        <row r="253">
          <cell r="B253" t="str">
            <v>m_Own funds requirements (MKR SA COM)</v>
          </cell>
          <cell r="C253" t="str">
            <v>Fair value reserves. Cash flow hedges</v>
          </cell>
        </row>
        <row r="254">
          <cell r="B254" t="str">
            <v>m_Own funds requirements (MKR SA CTP)</v>
          </cell>
          <cell r="C254" t="str">
            <v>Fair value reserves. Hedges of net investments in foreign operations</v>
          </cell>
        </row>
        <row r="255">
          <cell r="B255" t="str">
            <v>m_Own funds requirements (MKR SA EQU)</v>
          </cell>
          <cell r="C255" t="str">
            <v>Fair value reserves. Hedges other than hedges of net investments in foreign operations, Cash flow hedges</v>
          </cell>
        </row>
        <row r="256">
          <cell r="B256" t="str">
            <v>m_Own funds requirements (MKR SA FX)</v>
          </cell>
          <cell r="C256" t="str">
            <v>Fair value reserves. Non-trading non-derivative financial assets measured at fair value to equity</v>
          </cell>
        </row>
        <row r="257">
          <cell r="B257" t="str">
            <v>m_Own funds requirements (MKR SA SEC)</v>
          </cell>
          <cell r="C257" t="str">
            <v>Fee and commission</v>
          </cell>
        </row>
        <row r="258">
          <cell r="B258" t="str">
            <v>m_Own funds requirements (MKR SA TDI)</v>
          </cell>
          <cell r="C258" t="str">
            <v>Financial guarantees given</v>
          </cell>
        </row>
        <row r="259">
          <cell r="B259" t="str">
            <v>m_Past service cost (flow)</v>
          </cell>
          <cell r="C259" t="str">
            <v>Financial guarantees received</v>
          </cell>
        </row>
        <row r="260">
          <cell r="B260" t="str">
            <v>m_Permited offsetting short positions to the effect of holdings of capital instruments of relevant entities</v>
          </cell>
          <cell r="C260" t="str">
            <v xml:space="preserve">Financial instruments other than derivatives which can be subject to TDI market risk </v>
          </cell>
        </row>
        <row r="261">
          <cell r="B261" t="str">
            <v>m_Present value</v>
          </cell>
          <cell r="C261" t="str">
            <v>Financial instruments which can be subject to COM market risk requirements</v>
          </cell>
        </row>
        <row r="262">
          <cell r="B262" t="str">
            <v>m_Previous day VaR</v>
          </cell>
          <cell r="C262" t="str">
            <v>Financial instruments which can be subject to COM market risk requirements - Agricultural products (softs) underlying</v>
          </cell>
        </row>
        <row r="263">
          <cell r="B263" t="str">
            <v>m_Price difference exposure due to unsettled transactions</v>
          </cell>
          <cell r="C263" t="str">
            <v>Financial instruments which can be subject to COM market risk requirements - Base metals underlying</v>
          </cell>
        </row>
        <row r="264">
          <cell r="B264" t="str">
            <v>m_Principal amount outstanding</v>
          </cell>
          <cell r="C264" t="str">
            <v>Financial instruments which can be subject to COM market risk requirements - Energy products (oil, gas) underlying</v>
          </cell>
        </row>
        <row r="265">
          <cell r="B265" t="str">
            <v>m_Purchase of Treasury Shares (flow)</v>
          </cell>
          <cell r="C265" t="str">
            <v>Financial instruments which can be subject to COM market risk requirements - Other than precious metals, base metals, agricultural products (softs) underlying</v>
          </cell>
        </row>
        <row r="266">
          <cell r="B266" t="str">
            <v>m_Qualifying amount</v>
          </cell>
          <cell r="C266" t="str">
            <v>Financial instruments which can be subject to COM market risk requirements - Precious metals except gold underlying</v>
          </cell>
        </row>
        <row r="267">
          <cell r="B267" t="str">
            <v>m_Reclassification of financial instruments from equity to liability (flow)</v>
          </cell>
          <cell r="C267" t="str">
            <v>Financial instruments which can be subject to EQU market risk requirements</v>
          </cell>
        </row>
        <row r="268">
          <cell r="B268" t="str">
            <v>m_Reclassification of financial instruments from liability to equity (flow)</v>
          </cell>
          <cell r="C268" t="str">
            <v>Financial instruments which can be subject to EQU market risk requirements other than exchange traded stock-index futures broadly diversified</v>
          </cell>
        </row>
        <row r="269">
          <cell r="B269" t="str">
            <v>m_Reclassifications other than valuation gains and losses taken to equity, Transferred to profit or loss (flow)</v>
          </cell>
          <cell r="C269" t="str">
            <v>Financial instruments which can be subject to FX market risk requirements</v>
          </cell>
        </row>
        <row r="270">
          <cell r="B270" t="str">
            <v>m_Reclassifications other than valuation gains and losses taken to equity, Transferred to profit or loss, Transferred to initial carrying amount of hedged items (flow)</v>
          </cell>
          <cell r="C270" t="str">
            <v>Financial instruments which can be subject to FX market risk requirements - Currency and gold Options</v>
          </cell>
        </row>
        <row r="271">
          <cell r="B271" t="str">
            <v>m_Recoveries recorded directly to the income statement (flow)</v>
          </cell>
          <cell r="C271" t="str">
            <v>Financial instruments which can be subject to FX market risk requirements - Derivatives</v>
          </cell>
        </row>
        <row r="272">
          <cell r="B272" t="str">
            <v>m_Reduction in RWA due to value adjustments and provisions</v>
          </cell>
          <cell r="C272" t="str">
            <v>Financial instruments which can be subject to FX market risk requirements - Gold and derivatives related to gold</v>
          </cell>
        </row>
        <row r="273">
          <cell r="B273" t="str">
            <v>m_Reduction in RWA due to value adjustments and provisions (CR SEC IRB)</v>
          </cell>
          <cell r="C273" t="str">
            <v>Financial instruments which can be subject to FX market risk requirements - Instruments other than gold and derivatives related to gold</v>
          </cell>
        </row>
        <row r="274">
          <cell r="B274" t="str">
            <v>m_Residual amount</v>
          </cell>
          <cell r="C274" t="str">
            <v>Financial instruments which can be subject to FX market risk requirements - Off-balance sheet financial instruments</v>
          </cell>
        </row>
        <row r="275">
          <cell r="B275" t="str">
            <v>m_Reversals (flow)</v>
          </cell>
          <cell r="C275" t="str">
            <v>Financial instruments which can be subject to FX market risk requirements - On-balance sheet financial instruments excluding derivatives</v>
          </cell>
        </row>
        <row r="276">
          <cell r="B276" t="str">
            <v>m_Risk adjustments and provisions</v>
          </cell>
          <cell r="C276" t="str">
            <v>Financial instruments which can be subject to FX market risk requirements - On-balance sheet items other than derivatives</v>
          </cell>
        </row>
        <row r="277">
          <cell r="B277" t="str">
            <v>m_Risk weighted exposure amount</v>
          </cell>
          <cell r="C277" t="str">
            <v>Financial instruments which can be subject to market risk requirements</v>
          </cell>
        </row>
        <row r="278">
          <cell r="B278" t="str">
            <v>m_Risk weighted exposure amount (CR EQU IRB)</v>
          </cell>
          <cell r="C278" t="str">
            <v>Financial instruments which can be subject to TDI and EQU market risk requirements</v>
          </cell>
        </row>
        <row r="279">
          <cell r="B279" t="str">
            <v>m_Risk weighted exposure amount (CR IRB)</v>
          </cell>
          <cell r="C279" t="str">
            <v xml:space="preserve">Financial instruments which can be subject to TDI market risk </v>
          </cell>
        </row>
        <row r="280">
          <cell r="B280" t="str">
            <v>m_Risk weighted exposure amount (CR SA)</v>
          </cell>
          <cell r="C280" t="str">
            <v>Financial instruments which can be subject to TDI market risk requirements and CIUs</v>
          </cell>
        </row>
        <row r="281">
          <cell r="B281" t="str">
            <v>m_Risk weighted exposure amount (CR SEC IRB)</v>
          </cell>
          <cell r="C281" t="str">
            <v>First consolidation difference computable according to CRD which are not eligible according to CRR</v>
          </cell>
        </row>
        <row r="282">
          <cell r="B282" t="str">
            <v>m_Risk weighted exposure amount (CR SEC SA)</v>
          </cell>
          <cell r="C282" t="str">
            <v>First consolidation differences</v>
          </cell>
        </row>
        <row r="283">
          <cell r="B283" t="str">
            <v>m_Risk weighted exposure amount after CAP</v>
          </cell>
          <cell r="C283" t="str">
            <v>Foreign currency translation adjustments[Country especific_AT]</v>
          </cell>
        </row>
        <row r="284">
          <cell r="B284" t="str">
            <v>m_Risk weighted exposure amount after cap (CR SEC IRB)</v>
          </cell>
          <cell r="C284" t="str">
            <v>Foreign Currency Translation Adjustments[Country especific_CY]</v>
          </cell>
        </row>
        <row r="285">
          <cell r="B285" t="str">
            <v>m_Risk weighted exposure amount after cap (CR SEC SA)</v>
          </cell>
          <cell r="C285" t="str">
            <v>Funds for general banking risks</v>
          </cell>
        </row>
        <row r="286">
          <cell r="B286" t="str">
            <v>m_Risk weighted exposure amount before CAP</v>
          </cell>
          <cell r="C286" t="str">
            <v>Gains and losses from remeasurements</v>
          </cell>
        </row>
        <row r="287">
          <cell r="B287" t="str">
            <v>m_Risk weighted exposure amount before CAP (CR SEC IRB)</v>
          </cell>
          <cell r="C287" t="str">
            <v>Gains and losses on derecognition</v>
          </cell>
        </row>
        <row r="288">
          <cell r="B288" t="str">
            <v>m_Risk weighted exposure amount before CAP (CR SEC SA)</v>
          </cell>
          <cell r="C288" t="str">
            <v>Gains and losses on derecognition, Gains and losses from remeasurements</v>
          </cell>
        </row>
        <row r="289">
          <cell r="B289" t="str">
            <v>m_Risk weighted exposure amount related to amounts not deducted from CET1</v>
          </cell>
          <cell r="C289" t="str">
            <v>Gains and losses other comprehensive income</v>
          </cell>
        </row>
        <row r="290">
          <cell r="B290" t="str">
            <v>m_Sale/Cancellation of Treasury Shares (flow)</v>
          </cell>
          <cell r="C290" t="str">
            <v xml:space="preserve">Gains and losses other comprehensive income. Foreign currency translation </v>
          </cell>
        </row>
        <row r="291">
          <cell r="B291" t="str">
            <v>m_Securitisation value used for MKR purposes</v>
          </cell>
          <cell r="C291" t="str">
            <v>Gains other comprehensive income</v>
          </cell>
        </row>
        <row r="292">
          <cell r="B292" t="str">
            <v>m_Specific credit risk adjustments</v>
          </cell>
          <cell r="C292" t="str">
            <v>General provisions eligible as Tier 2 capital for banks using the standardised approach to credit risk.[Country especific_IE]</v>
          </cell>
        </row>
        <row r="293">
          <cell r="B293" t="str">
            <v>m_Substitution of the exposure due to CRM (Outflows)</v>
          </cell>
          <cell r="C293" t="str">
            <v>General provisions related to exposures under the SA approach[Country especific_ES]</v>
          </cell>
        </row>
        <row r="294">
          <cell r="B294" t="str">
            <v>m_Substitution of the exposure due to CRM (Outflows) (CR EQU IRB)</v>
          </cell>
          <cell r="C294" t="str">
            <v>General provisions related to securitised exposures under the IRB approach[Country especific_ES]</v>
          </cell>
        </row>
        <row r="295">
          <cell r="B295" t="str">
            <v>m_Sum of the five largest losses due to operational risk (flow)</v>
          </cell>
          <cell r="C295" t="str">
            <v>Goodwill</v>
          </cell>
        </row>
        <row r="296">
          <cell r="B296" t="str">
            <v>m_Sum of weighted securitisation value used for MKR purposes after CAP</v>
          </cell>
          <cell r="C296" t="str">
            <v>Goodwill and other intangible assets</v>
          </cell>
        </row>
        <row r="297">
          <cell r="B297" t="str">
            <v>m_Sum of weighted securitisation value used for MKR purposes before CAP</v>
          </cell>
          <cell r="C297" t="str">
            <v>Impairment</v>
          </cell>
        </row>
        <row r="298">
          <cell r="B298" t="str">
            <v>m_Surplus(+)/Deficit(-) of own funds</v>
          </cell>
          <cell r="C298" t="str">
            <v>Increases in equity resulting from securitised assets</v>
          </cell>
        </row>
        <row r="299">
          <cell r="B299" t="str">
            <v>m_Threshold applied in data collection - highest</v>
          </cell>
          <cell r="C299" t="str">
            <v>Indirect holdings of equity instruments</v>
          </cell>
        </row>
        <row r="300">
          <cell r="B300" t="str">
            <v>m_Threshold applied in data collection - lowest</v>
          </cell>
          <cell r="C300" t="str">
            <v xml:space="preserve">Indirect holdings of Equity instruments issued. Capital instruments other than Capital, Debt securities issued, Deposits </v>
          </cell>
        </row>
        <row r="301">
          <cell r="B301" t="str">
            <v>m_Threshold for holdings in relevant entities  where an institution does not have a significant investment</v>
          </cell>
          <cell r="C301" t="str">
            <v>Indirect holdings of other entities instruments</v>
          </cell>
        </row>
        <row r="302">
          <cell r="B302" t="str">
            <v>m_Total amount of securitisation exposures originated</v>
          </cell>
          <cell r="C302" t="str">
            <v>Indirect holdings of own instruments</v>
          </cell>
        </row>
        <row r="303">
          <cell r="B303" t="str">
            <v>m_Total amount of securitisation exposures originated (CR SEC SA)</v>
          </cell>
          <cell r="C303" t="str">
            <v>Information about capitalised consolidation difference, section 10a para 6 sentence 9 and 10 of German Banking Act[Country especific_DE]</v>
          </cell>
        </row>
        <row r="304">
          <cell r="B304" t="str">
            <v>m_Total amount of securitisation exposures originated CR SEC IRB)</v>
          </cell>
          <cell r="C304" t="str">
            <v>Instruments in the CTP</v>
          </cell>
        </row>
        <row r="305">
          <cell r="B305" t="str">
            <v>m_Total amount of underlying securitised exposures</v>
          </cell>
          <cell r="C305" t="str">
            <v>Instruments issued by subsidiaries that are given recognition in own funds</v>
          </cell>
        </row>
        <row r="306">
          <cell r="B306" t="str">
            <v>m_Total amount of underlying securitised exposures of every originator</v>
          </cell>
          <cell r="C306" t="str">
            <v>Instruments subject to capital requirements</v>
          </cell>
        </row>
        <row r="307">
          <cell r="B307" t="str">
            <v>m_Total amount of underlying securitised exposures of every originator at origination date</v>
          </cell>
          <cell r="C307" t="str">
            <v>Instruments subject to credit risk</v>
          </cell>
        </row>
        <row r="308">
          <cell r="B308" t="str">
            <v>m_Total amount to be deducted after the applicable percentage</v>
          </cell>
          <cell r="C308" t="str">
            <v>Instruments subject to credit risk excluding instruments subject to securitisation credit risk treatment</v>
          </cell>
        </row>
        <row r="309">
          <cell r="B309" t="str">
            <v>m_Total amount to be deducted prior to applicable percentage</v>
          </cell>
          <cell r="C309" t="str">
            <v>Instruments subject to credit riskand non credit-obligation assets</v>
          </cell>
        </row>
        <row r="310">
          <cell r="B310" t="str">
            <v>m_Total comprehensive income for the year (flow)</v>
          </cell>
          <cell r="C310" t="str">
            <v>Instruments subject to requirements for exposures to a CCP</v>
          </cell>
        </row>
        <row r="311">
          <cell r="B311" t="str">
            <v>m_Total loss due to operational risk (flow)</v>
          </cell>
          <cell r="C311" t="str">
            <v>Instruments subject to securitisation credit risk treatment</v>
          </cell>
        </row>
        <row r="312">
          <cell r="B312" t="str">
            <v>m_Total risk exposure amount</v>
          </cell>
          <cell r="C312" t="str">
            <v>Instruments subject to securitisation credit risk treatment - Revolving securitisations with early amortisation</v>
          </cell>
        </row>
        <row r="313">
          <cell r="B313" t="str">
            <v>m_Total risk exposure amount (MKR SA COM)</v>
          </cell>
          <cell r="C313" t="str">
            <v>Instruments subject to securitisation credit risk treatment except Revolving securitisations with early amortisation</v>
          </cell>
        </row>
        <row r="314">
          <cell r="B314" t="str">
            <v>m_Total risk exposure amount (MKR SA CTP)</v>
          </cell>
          <cell r="C314" t="str">
            <v>Instruments subject to securitisation credit risk treatment except Revolving securitisations with early amortisation - Off-balance sheet items and derivatives</v>
          </cell>
        </row>
        <row r="315">
          <cell r="B315" t="str">
            <v>m_Total risk exposure amount (MKR SA EQU)</v>
          </cell>
          <cell r="C315" t="str">
            <v>Instruments subject to securitisation credit risk treatment except Revolving securitisations with early amortisation - Off-balance sheet items and derivatives securitisations C</v>
          </cell>
        </row>
        <row r="316">
          <cell r="B316" t="str">
            <v>m_Total risk exposure amount (MKR SA FX)</v>
          </cell>
          <cell r="C316" t="str">
            <v>Instruments subject to securitisation credit risk treatment except Revolving securitisations with early amortisation - On-balance sheet items</v>
          </cell>
        </row>
        <row r="317">
          <cell r="B317" t="str">
            <v>m_Total risk exposure amount (MKR SA SEC)</v>
          </cell>
          <cell r="C317" t="str">
            <v>Instruments which can be subject to securitisation credit risk treatment</v>
          </cell>
        </row>
        <row r="318">
          <cell r="B318" t="str">
            <v>m_Total risk exposure amount (MKR SA TDI)</v>
          </cell>
          <cell r="C318" t="str">
            <v>Instruments which can be subject to TDI market risk requirements</v>
          </cell>
        </row>
        <row r="319">
          <cell r="B319" t="str">
            <v>m_Total risk exposure amount contribution to the group</v>
          </cell>
          <cell r="C319" t="str">
            <v>Instruments which can be subject to TDI market risk requirements  excluding instruments which can be subject to securitisation credit risk treatment</v>
          </cell>
        </row>
        <row r="320">
          <cell r="B320" t="str">
            <v>m_Total risk exposure amount, Risk weighted exposure amount</v>
          </cell>
          <cell r="C320" t="str">
            <v>Instruments which can be subject to TDI market risk requirements excluding securitisation instruments</v>
          </cell>
        </row>
        <row r="321">
          <cell r="B321" t="str">
            <v>m_Transferred to initial carrying amount of hedged items (flow)</v>
          </cell>
          <cell r="C321" t="str">
            <v>Instruments which can be subject to TDI market risk requirements other than derivatives</v>
          </cell>
        </row>
        <row r="322">
          <cell r="B322" t="str">
            <v>m_Transferred to profit or loss (flow)</v>
          </cell>
          <cell r="C322" t="str">
            <v>Intangible assets</v>
          </cell>
        </row>
        <row r="323">
          <cell r="B323" t="str">
            <v>m_Transfers among components of Equity (flow)</v>
          </cell>
          <cell r="C323" t="str">
            <v>Intangible assets other than Goodwill</v>
          </cell>
        </row>
        <row r="324">
          <cell r="B324" t="str">
            <v>m_Transfers between allowances (flow)</v>
          </cell>
          <cell r="C324" t="str">
            <v>Interest</v>
          </cell>
        </row>
        <row r="325">
          <cell r="B325" t="str">
            <v>m_Transitional computable amount</v>
          </cell>
          <cell r="C325" t="str">
            <v>Interim dividends</v>
          </cell>
        </row>
        <row r="326">
          <cell r="B326" t="str">
            <v>m_Transitional computable amount - Adjustment to the original deduction</v>
          </cell>
          <cell r="C326" t="str">
            <v>Intragrouptransactions not at arms-length basis; own funds items of the institution kept by other group entities[Country especific_BE]</v>
          </cell>
        </row>
        <row r="327">
          <cell r="B327" t="str">
            <v>m_Transitional computable amount - Adjustment to the original deduction (flow)</v>
          </cell>
          <cell r="C327" t="str">
            <v>Investee</v>
          </cell>
        </row>
        <row r="328">
          <cell r="B328" t="str">
            <v>m_Transitional computable amount (flow)</v>
          </cell>
          <cell r="C328" t="str">
            <v xml:space="preserve">Investments in covered bonds </v>
          </cell>
        </row>
        <row r="329">
          <cell r="B329" t="str">
            <v>m_Transitional residual amount</v>
          </cell>
          <cell r="C329" t="str">
            <v>Investments that are not material holdings or qualifying holdings[Country especific_UK]</v>
          </cell>
        </row>
        <row r="330">
          <cell r="B330" t="str">
            <v>m_Underlying exposure to own equity instruments</v>
          </cell>
          <cell r="C330" t="str">
            <v>IRB excess (+) or shortfall (-) of credit risk adjustments to expected losses</v>
          </cell>
        </row>
        <row r="331">
          <cell r="B331" t="str">
            <v>m_Unrealised gains and losses (flow)</v>
          </cell>
          <cell r="C331" t="str">
            <v>IRB excess of credit risk adjustments to expected losses</v>
          </cell>
        </row>
        <row r="332">
          <cell r="B332" t="str">
            <v>m_Unrealised gains and losses measured at fair value</v>
          </cell>
          <cell r="C332" t="str">
            <v>IRB shortfall of credit risk adjustments to expected losses</v>
          </cell>
        </row>
        <row r="333">
          <cell r="B333" t="str">
            <v>m_Unrecognised actuarial gains</v>
          </cell>
          <cell r="C333" t="str">
            <v>Large exposure overshootings[Country especific_HU]</v>
          </cell>
        </row>
        <row r="334">
          <cell r="B334" t="str">
            <v>m_Unrecognised actuarial losses</v>
          </cell>
          <cell r="C334" t="str">
            <v>Lending related to trade finance operations</v>
          </cell>
        </row>
        <row r="335">
          <cell r="B335" t="str">
            <v>m_Unrecognised past service cost</v>
          </cell>
          <cell r="C335" t="str">
            <v>Lending related to trade finance operations_under official export credit insurance scheme</v>
          </cell>
        </row>
        <row r="336">
          <cell r="B336" t="str">
            <v>m_Unsettled transactions at settlement price</v>
          </cell>
          <cell r="C336" t="str">
            <v xml:space="preserve">Lending to central governmnents </v>
          </cell>
        </row>
        <row r="337">
          <cell r="B337" t="str">
            <v>m_Unused amounts reversed during the period (flow)</v>
          </cell>
          <cell r="C337" t="str">
            <v>Lending to central governmnents and Central Banks</v>
          </cell>
        </row>
        <row r="338">
          <cell r="B338" t="str">
            <v>m_Valuation gains and losses taken to equity (flow)</v>
          </cell>
          <cell r="C338" t="str">
            <v>lending to financial corporate</v>
          </cell>
        </row>
        <row r="339">
          <cell r="B339" t="str">
            <v>m_Value adjustments and provision associated with the original exposure</v>
          </cell>
          <cell r="C339" t="str">
            <v>Lending to institutions</v>
          </cell>
        </row>
        <row r="340">
          <cell r="B340" t="str">
            <v>m_Value adjustments and provision associated with the original exposure (CR SA)</v>
          </cell>
          <cell r="C340" t="str">
            <v>Lending to MDBs</v>
          </cell>
        </row>
        <row r="341">
          <cell r="B341" t="str">
            <v>m_Value adjustments and provision associated with the original exposure (CR SEC SA)</v>
          </cell>
          <cell r="C341" t="str">
            <v>lending to non financial corporate</v>
          </cell>
        </row>
        <row r="342">
          <cell r="B342" t="str">
            <v>m_Value adjustments and provisions (CR SEC Details)</v>
          </cell>
          <cell r="C342" t="str">
            <v>lending to non financial corporate_other than SME</v>
          </cell>
        </row>
        <row r="343">
          <cell r="B343" t="str">
            <v>m_Value adjustments due to the requirements for prudent valuation</v>
          </cell>
          <cell r="C343" t="str">
            <v>lending to non financial corporate_SME</v>
          </cell>
        </row>
        <row r="344">
          <cell r="B344" t="str">
            <v>m_Value adjustments recorded directly to the income statement (flow)</v>
          </cell>
          <cell r="C344" t="str">
            <v>Lending to PSEs</v>
          </cell>
        </row>
        <row r="345">
          <cell r="B345" t="str">
            <v>m_Value used for FX risk purposes</v>
          </cell>
          <cell r="C345" t="str">
            <v>Lending to PSEs_guaranteed by central government</v>
          </cell>
        </row>
        <row r="346">
          <cell r="B346" t="str">
            <v>m_Value used for MKR purpose, gross (MKR SA COM)</v>
          </cell>
          <cell r="C346" t="str">
            <v>Lending to PSEs_treated as a sovereign</v>
          </cell>
        </row>
        <row r="347">
          <cell r="B347" t="str">
            <v>m_Value used for MKR purpose, gross (MKR SA CTP)</v>
          </cell>
          <cell r="C347" t="str">
            <v>Lending to PSEs_ NOT treated as a sovereign</v>
          </cell>
        </row>
        <row r="348">
          <cell r="B348" t="str">
            <v>m_Value used for MKR purpose, gross (MKR SA EQU)</v>
          </cell>
          <cell r="C348" t="str">
            <v>Lending to regional governments and local authorities treated as sovereigns</v>
          </cell>
        </row>
        <row r="349">
          <cell r="B349" t="str">
            <v>m_Value used for MKR purpose, gross (MKR SA FX)</v>
          </cell>
          <cell r="C349" t="str">
            <v>Lending to regional governments, MDB, international organisations and PSE not trated as sovereigns;  of which</v>
          </cell>
        </row>
        <row r="350">
          <cell r="B350" t="str">
            <v>m_Value used for MKR purpose, gross (MKR SA SEC)</v>
          </cell>
          <cell r="C350" t="str">
            <v>Liabilities other than Derivatives, Deposits, Debt securities issued, Other financial liabilities</v>
          </cell>
        </row>
        <row r="351">
          <cell r="B351" t="str">
            <v>m_Value used for MKR purpose, gross (MKR SA TDI)</v>
          </cell>
          <cell r="C351" t="str">
            <v>Liabilities other than Derivatives, Short positions, Deposits, Debt securities issued, Other financial liabilities, Fair value changes of the hedged items in portfolio hedge of interest rate risk, Provisions, Tax liabilities, Share capital repayable on de</v>
          </cell>
        </row>
        <row r="352">
          <cell r="B352" t="str">
            <v>m_Value used for MKR purpose, net (MKR SA COM)</v>
          </cell>
          <cell r="C352" t="str">
            <v>Liabilities other than Short positions, Deposits, Debt securities issued, Other financial liabilities</v>
          </cell>
        </row>
        <row r="353">
          <cell r="B353" t="str">
            <v>m_Value used for MKR purpose, net (MKR SA CTP)</v>
          </cell>
          <cell r="C353" t="str">
            <v>Loan commitments given</v>
          </cell>
        </row>
        <row r="354">
          <cell r="B354" t="str">
            <v>m_Value used for MKR purpose, net (MKR SA EQU)</v>
          </cell>
          <cell r="C354" t="str">
            <v>Loan Commitments given, Other Commitments given</v>
          </cell>
        </row>
        <row r="355">
          <cell r="B355" t="str">
            <v>m_Value used for MKR purpose, net (MKR SA FX)</v>
          </cell>
          <cell r="C355" t="str">
            <v>Loan commitments received</v>
          </cell>
        </row>
        <row r="356">
          <cell r="B356" t="str">
            <v>m_Value used for MKR purpose, net (MKR SA SEC)</v>
          </cell>
          <cell r="C356" t="str">
            <v>Loan commitments received, Financial guarantees received, Other commitments received</v>
          </cell>
        </row>
        <row r="357">
          <cell r="B357" t="str">
            <v>m_Value used for MKR purpose, net (MKR SA TDI)</v>
          </cell>
          <cell r="C357" t="str">
            <v>Loans and advances</v>
          </cell>
        </row>
        <row r="358">
          <cell r="B358" t="str">
            <v>m_Value used for MKR purpose, net, weighted after cap (MKR SA CTP)</v>
          </cell>
          <cell r="C358" t="str">
            <v>Loans and advances. Advances that are not loans</v>
          </cell>
        </row>
        <row r="359">
          <cell r="B359" t="str">
            <v>m_Value used for MKR purpose, net, weighted after cap (MKR SA SEC)</v>
          </cell>
          <cell r="C359" t="str">
            <v>Loans and advances. On demand [call] and short notice [current account]</v>
          </cell>
        </row>
        <row r="360">
          <cell r="B360" t="str">
            <v>m_Value used for MKR purpose, net, weighted before cap (MKR SA CTP)</v>
          </cell>
          <cell r="C360" t="str">
            <v>Loans and advances. Term loans. Finance leases</v>
          </cell>
        </row>
        <row r="361">
          <cell r="B361" t="str">
            <v>m_Value used for MKR purpose, net, weighted before cap (MKR SA SEC)</v>
          </cell>
          <cell r="C361" t="str">
            <v>Loans and advances. Term loans. Other than Trade receivables, Finance leases, Reverse repurchase loans</v>
          </cell>
        </row>
        <row r="362">
          <cell r="B362" t="str">
            <v>m_Value used for MKR purpose, subject to capital charge (MKR SA COM)</v>
          </cell>
          <cell r="C362" t="str">
            <v>Loans and advances. Term loans. Reverse repurchase loans</v>
          </cell>
        </row>
        <row r="363">
          <cell r="B363" t="str">
            <v>m_Value used for MKR purpose, subject to capital charge (MKR SA EQU)</v>
          </cell>
          <cell r="C363" t="str">
            <v>Loans and advances. Term loans.Trade receivables</v>
          </cell>
        </row>
        <row r="364">
          <cell r="B364" t="str">
            <v>m_Value used for MKR purpose, subject to capital charge (MKR SA FX)</v>
          </cell>
          <cell r="C364" t="str">
            <v>Loans and commitments to principal shareholders and managers[Country especific_FR]</v>
          </cell>
        </row>
        <row r="365">
          <cell r="B365" t="str">
            <v>m_Value used for MKR purpose, subject to capital charge (MKR SA TDI)</v>
          </cell>
          <cell r="C365" t="str">
            <v>Loss events</v>
          </cell>
        </row>
        <row r="366">
          <cell r="B366" t="str">
            <v>m_Value used for MKR purpose, to be deducted from own funds (MKR SA CTP)</v>
          </cell>
          <cell r="C366" t="str">
            <v>Losses</v>
          </cell>
        </row>
        <row r="367">
          <cell r="B367" t="str">
            <v>m_Value used for MKR purpose, to be deducted from own funds (MKR SA SEC)</v>
          </cell>
          <cell r="C367" t="str">
            <v>Losses other comprehensive income</v>
          </cell>
        </row>
        <row r="368">
          <cell r="B368" t="str">
            <v>m_Value used for MKR purposes</v>
          </cell>
          <cell r="C368" t="str">
            <v>Main categories that generate fixed overheads</v>
          </cell>
        </row>
        <row r="369">
          <cell r="B369" t="str">
            <v>m_Waived amount</v>
          </cell>
          <cell r="C369" t="str">
            <v>Main categories that generate operational risk under AMA</v>
          </cell>
        </row>
        <row r="370">
          <cell r="B370" t="str">
            <v>m_Weighted CTP value used for MKR purposes after CAP</v>
          </cell>
          <cell r="C370" t="str">
            <v>Main categories that generate operational risk under BIA, ASA and TSA</v>
          </cell>
        </row>
        <row r="371">
          <cell r="B371" t="str">
            <v>m_Weighted CTP value used for MKR purposes before CAP</v>
          </cell>
          <cell r="C371" t="str">
            <v>Main categories that generate operational risk under BIA, ASA, TSA and AMA</v>
          </cell>
        </row>
        <row r="372">
          <cell r="B372" t="str">
            <v>m_Weighted securitisation value used for MKR purposes after CAP</v>
          </cell>
          <cell r="C372" t="str">
            <v>Main category</v>
          </cell>
        </row>
        <row r="373">
          <cell r="B373" t="str">
            <v>m_Weighted securitisation value used for MKR purposes before CAP</v>
          </cell>
          <cell r="C373" t="str">
            <v>Material losses</v>
          </cell>
        </row>
        <row r="374">
          <cell r="B374" t="str">
            <v>m_Write-offs for defaults observed during the period (flow)</v>
          </cell>
          <cell r="C374" t="str">
            <v>Memorandum item: Own funds relevant to determine the excess on limits for qualified participating interest in non financial institutions[Country especific_PT]</v>
          </cell>
        </row>
        <row r="375">
          <cell r="B375" t="str">
            <v>Net positions long</v>
          </cell>
          <cell r="C375" t="str">
            <v>Memorandum item: Own funds relevant to determine the excess on limits for tangible fixed assets (real estate) hold in repayment of credit granted by the institution[Country especific_PT]</v>
          </cell>
        </row>
        <row r="376">
          <cell r="B376" t="str">
            <v>Net positions short</v>
          </cell>
          <cell r="C376" t="str">
            <v>Minority interests computable according to CRD which are not eligible according to CRR</v>
          </cell>
        </row>
        <row r="377">
          <cell r="B377" t="str">
            <v>p_Applicable factor</v>
          </cell>
          <cell r="C377" t="str">
            <v>Mortgage</v>
          </cell>
        </row>
        <row r="378">
          <cell r="B378" t="str">
            <v>p_Applicable limit for institutions</v>
          </cell>
          <cell r="C378" t="str">
            <v>Negative goodwill</v>
          </cell>
        </row>
        <row r="379">
          <cell r="B379" t="str">
            <v>p_Average risk weight</v>
          </cell>
          <cell r="C379" t="str">
            <v>Non credit-obligation assets</v>
          </cell>
        </row>
        <row r="380">
          <cell r="B380" t="str">
            <v>p_Capital buffer</v>
          </cell>
          <cell r="C380" t="str">
            <v>Non-ABCP programmes</v>
          </cell>
        </row>
        <row r="381">
          <cell r="B381" t="str">
            <v>p_Capital ratio</v>
          </cell>
          <cell r="C381" t="str">
            <v>Non-collateralized</v>
          </cell>
        </row>
        <row r="382">
          <cell r="B382" t="str">
            <v>p_Conversion factor applied to revolving securitisation</v>
          </cell>
          <cell r="C382" t="str">
            <v>Non-material losses</v>
          </cell>
        </row>
        <row r="383">
          <cell r="B383" t="str">
            <v>p_ELGD</v>
          </cell>
          <cell r="C383" t="str">
            <v>Non-trading book exposures</v>
          </cell>
        </row>
        <row r="384">
          <cell r="B384" t="str">
            <v>p_Exposure weighted average LGD</v>
          </cell>
          <cell r="C384" t="str">
            <v>Not applicable</v>
          </cell>
        </row>
        <row r="385">
          <cell r="B385" t="str">
            <v>p_LGD</v>
          </cell>
          <cell r="C385" t="str">
            <v>N-th to default credit derivatives</v>
          </cell>
        </row>
        <row r="386">
          <cell r="B386" t="str">
            <v>p_Own funds requirements before securitisation (Kirb)</v>
          </cell>
          <cell r="C386" t="str">
            <v>Nth to default credit derivatives which can be subject to TDI market risk requirements</v>
          </cell>
        </row>
        <row r="387">
          <cell r="B387" t="str">
            <v>p_PD assigned to the obligor grade or pool</v>
          </cell>
          <cell r="C387" t="str">
            <v>of which hidden reserves[Country especific_AT]</v>
          </cell>
        </row>
        <row r="388">
          <cell r="B388" t="str">
            <v xml:space="preserve">p_Percentage for calculating the limit for grandfathering of instruments not consituting State aid </v>
          </cell>
          <cell r="C388" t="str">
            <v>of which participationcapital with obligation of subsequent paymant of dividends[Country especific_AT]</v>
          </cell>
        </row>
        <row r="389">
          <cell r="B389" t="str">
            <v>p_Percentage for calculating transitional adjustments</v>
          </cell>
          <cell r="C389" t="str">
            <v>of which: Amount of own funds which is used for definition of LEs according to § 27 BWG[Country especific_AT]</v>
          </cell>
        </row>
        <row r="390">
          <cell r="B390" t="str">
            <v>p_Percentage for calculating transitional adjustments limits</v>
          </cell>
          <cell r="C390" t="str">
            <v>Of which: Effect of the transitory increase of limits for Additional Own Funds[Country especific]</v>
          </cell>
        </row>
        <row r="391">
          <cell r="B391" t="str">
            <v>p_Percentage for calculating transitional adjustments limits to AT1</v>
          </cell>
          <cell r="C391" t="str">
            <v>Of which: Effect of the transitory increase of limits for Additional Own Funds[Country especific_ES]</v>
          </cell>
        </row>
        <row r="392">
          <cell r="B392" t="str">
            <v>p_Percentage for calculating transitional adjustments limits to CET1</v>
          </cell>
          <cell r="C392" t="str">
            <v>Of which: Excess of drawings over profits for partnerships, LLPs and sole traders[Country especific_UK]</v>
          </cell>
        </row>
        <row r="393">
          <cell r="B393" t="str">
            <v>p_Percentage for calculating transitional adjustments limits to CET1 10% and 15% thresholds</v>
          </cell>
          <cell r="C393" t="str">
            <v>Of which: Excess trading book position[Country especific_UK]</v>
          </cell>
        </row>
        <row r="394">
          <cell r="B394" t="str">
            <v>p_Percentage for calculating transitional adjustments limits to T2</v>
          </cell>
          <cell r="C394" t="str">
            <v>of which: Gross amount of Fondos de la Obra Social of savings banks and cooperative banks that are not eligible any more[Country especific_ES]</v>
          </cell>
        </row>
        <row r="395">
          <cell r="B395" t="str">
            <v>p_Percentage of participation of the reporting institution in the securitisation</v>
          </cell>
          <cell r="C395" t="str">
            <v>Of which: Other and country specific value adjustments and provisions included in the calculation of the IRB provision excess (+) / shortfall [Country especific]</v>
          </cell>
        </row>
        <row r="396">
          <cell r="B396" t="str">
            <v>p_Percentage of retention of securitisations at reporting date</v>
          </cell>
          <cell r="C396" t="str">
            <v>of which: RWA of those assets that are used as the basis for the computation of general provision in SA[Country especific_ES]</v>
          </cell>
        </row>
        <row r="397">
          <cell r="B397" t="str">
            <v>p_Share of eligible capital</v>
          </cell>
          <cell r="C397" t="str">
            <v>of which: Value of fund assets according to § 3 par. 4 BWG[Country especific_AT]</v>
          </cell>
        </row>
        <row r="398">
          <cell r="B398" t="str">
            <v>p_Share of equity interest</v>
          </cell>
          <cell r="C398" t="str">
            <v>Other off-balance sheet items</v>
          </cell>
        </row>
        <row r="399">
          <cell r="B399" t="str">
            <v>p_Share of ownership instruments</v>
          </cell>
          <cell r="C399" t="str">
            <v>Off balance sheet exposures subject to credit risk excluding instruments subject to securitisation credit risk treatment</v>
          </cell>
        </row>
        <row r="400">
          <cell r="B400" t="str">
            <v>p_Share of voting rights</v>
          </cell>
          <cell r="C400" t="str">
            <v>Off balance sheet instruments</v>
          </cell>
        </row>
        <row r="401">
          <cell r="B401" t="str">
            <v>p_SVaR Multiplication factor</v>
          </cell>
          <cell r="C401" t="str">
            <v>Off balance sheet instruments. 0%CCF in the RSA</v>
          </cell>
        </row>
        <row r="402">
          <cell r="B402" t="str">
            <v>p_VaR Multiplication factor</v>
          </cell>
          <cell r="C402" t="str">
            <v>Off balance sheet instruments. 100%CCF in the RSA</v>
          </cell>
        </row>
        <row r="403">
          <cell r="B403" t="str">
            <v>q[AP]_Approach used for the securitised exposures</v>
          </cell>
          <cell r="C403" t="str">
            <v>Off balance sheet instruments. 20%CCF in the RSA</v>
          </cell>
        </row>
        <row r="404">
          <cell r="B404" t="str">
            <v>q[BT]_Group or individual connected client</v>
          </cell>
          <cell r="C404" t="str">
            <v>Off balance sheet instruments. 50%CCF in the RSA</v>
          </cell>
        </row>
        <row r="405">
          <cell r="B405" t="str">
            <v>q[BT]_Transaction where there is an exposure to underlying assets</v>
          </cell>
          <cell r="C405" t="str">
            <v>Off balance sheet instruments. UCC. Credit cards</v>
          </cell>
        </row>
        <row r="406">
          <cell r="B406" t="str">
            <v>q[CG]_Accounting treatment of the securitisation</v>
          </cell>
          <cell r="C406" t="str">
            <v>Off balance sheet instruments. UCC. Non credit cards</v>
          </cell>
        </row>
        <row r="407">
          <cell r="B407" t="str">
            <v>q[CT]_Sector of the counterparty</v>
          </cell>
          <cell r="C407" t="str">
            <v>Off-balance sheet items: of which</v>
          </cell>
        </row>
        <row r="408">
          <cell r="B408" t="str">
            <v>q[GA]_Country of origin of the ultimate underlying of the transaction</v>
          </cell>
          <cell r="C408" t="str">
            <v>Off-balance sheet exposures subject to credit risk</v>
          </cell>
        </row>
        <row r="409">
          <cell r="B409" t="str">
            <v>q[GA]_Jurisdiction of incorporation</v>
          </cell>
          <cell r="C409" t="str">
            <v>Off-balance sheet exposures subject to credit risk, Loan commitments received, Financial guarantees received, Other commitments received</v>
          </cell>
        </row>
        <row r="410">
          <cell r="B410" t="str">
            <v>q[GA]_Residence of entities within the scope of consolidation</v>
          </cell>
          <cell r="C410" t="str">
            <v>On and off-balance sheet exposures subject to credit risk excluding instruments subject to securitisation credit risk treatment</v>
          </cell>
        </row>
        <row r="411">
          <cell r="B411" t="str">
            <v>q[GA]_Residence of the obligor</v>
          </cell>
          <cell r="C411" t="str">
            <v>On balance sheet exposures subject to credit risk excluding instruments subject to securitisation credit risk treatment</v>
          </cell>
        </row>
        <row r="412">
          <cell r="B412" t="str">
            <v>q[NAC]_Sector</v>
          </cell>
          <cell r="C412" t="str">
            <v>On balance sheet instruments</v>
          </cell>
        </row>
        <row r="413">
          <cell r="B413" t="str">
            <v>q[NACE]_Sector of the counterparty</v>
          </cell>
          <cell r="C413" t="str">
            <v>Operational losses</v>
          </cell>
        </row>
        <row r="414">
          <cell r="B414" t="str">
            <v>q[RP]_Group structure</v>
          </cell>
          <cell r="C414" t="str">
            <v>Options  which can be subject to EQU market risk requirements</v>
          </cell>
        </row>
        <row r="415">
          <cell r="B415" t="str">
            <v>q[RP]_Related parties/Relationships</v>
          </cell>
          <cell r="C415" t="str">
            <v>Options  which can be subject to TDI market risk requirements</v>
          </cell>
        </row>
        <row r="416">
          <cell r="B416" t="str">
            <v>q[RSP]_Role in the securitisation process</v>
          </cell>
          <cell r="C416" t="str">
            <v>Options which can be subject to COM market risk requirements</v>
          </cell>
        </row>
        <row r="417">
          <cell r="B417" t="str">
            <v>q[RTT]_Type of risk transfer</v>
          </cell>
          <cell r="C417" t="str">
            <v>OTC Derivative instruments, Securities financing transactions</v>
          </cell>
        </row>
        <row r="418">
          <cell r="B418" t="str">
            <v>q[UES]_Type of underlying</v>
          </cell>
          <cell r="C418" t="str">
            <v>OTC-Derivatives excluding Contractual Cross Product Netting</v>
          </cell>
        </row>
        <row r="419">
          <cell r="B419" t="str">
            <v>q[UES]_Type of underlying (Securitisation/Re-securitisation)</v>
          </cell>
          <cell r="C419" t="str">
            <v>OTC-Securities financing transactions  excluding Contractual Cross Product Netting</v>
          </cell>
        </row>
        <row r="420">
          <cell r="B420" t="str">
            <v>s_Accounting consolidation</v>
          </cell>
          <cell r="C420" t="str">
            <v>Other (country specific Original Own Funds)[Country especific]</v>
          </cell>
        </row>
        <row r="421">
          <cell r="B421" t="str">
            <v>s_Accounting standard</v>
          </cell>
          <cell r="C421" t="str">
            <v>Other (ES ded)[Country especific_ES]</v>
          </cell>
        </row>
        <row r="422">
          <cell r="B422" t="str">
            <v>s_Code of the originator of the securitisation</v>
          </cell>
          <cell r="C422" t="str">
            <v>Other (ES)[Country especific_ES]</v>
          </cell>
        </row>
        <row r="423">
          <cell r="B423" t="str">
            <v>s_Compliance with the retention requirement</v>
          </cell>
          <cell r="C423" t="str">
            <v>Other [country specific deductions to Original Own Funds][Country especific]</v>
          </cell>
        </row>
        <row r="424">
          <cell r="B424" t="str">
            <v>s_Derivative treatment</v>
          </cell>
          <cell r="C424" t="str">
            <v>Other adjustments made to minority interests transferred to additional own funds[Country especific_ES]</v>
          </cell>
        </row>
        <row r="425">
          <cell r="B425" t="str">
            <v>s_Group or individual</v>
          </cell>
          <cell r="C425" t="str">
            <v>Other adjustments to minority interests transferred to core additional own funds[Country especific_ES]</v>
          </cell>
        </row>
        <row r="426">
          <cell r="B426" t="str">
            <v>s_Institution business model</v>
          </cell>
          <cell r="C426" t="str">
            <v>Other adjustments to valuation differences affecting the eligible reserves transferred to core additional own funds[Country especific]</v>
          </cell>
        </row>
        <row r="427">
          <cell r="B427" t="str">
            <v>s_Institution company structure</v>
          </cell>
          <cell r="C427" t="str">
            <v>Other and transitional risk exposures</v>
          </cell>
        </row>
        <row r="428">
          <cell r="B428" t="str">
            <v>s_Internal code of the securitisation</v>
          </cell>
          <cell r="C428" t="str">
            <v>Other assets  belonging to the banking book</v>
          </cell>
        </row>
        <row r="429">
          <cell r="B429" t="str">
            <v>s_Name of counterparty</v>
          </cell>
          <cell r="C429" t="str">
            <v>Other assets and liabilities which can be subject to EQU market risk requirements</v>
          </cell>
        </row>
        <row r="430">
          <cell r="B430" t="str">
            <v>s_Name of entity</v>
          </cell>
          <cell r="C430" t="str">
            <v>Other Commitments given</v>
          </cell>
        </row>
        <row r="431">
          <cell r="B431" t="str">
            <v>s_Name of Holding entity</v>
          </cell>
          <cell r="C431" t="str">
            <v xml:space="preserve">Other Commitments Received </v>
          </cell>
        </row>
        <row r="432">
          <cell r="B432" t="str">
            <v>s_Name of Investee</v>
          </cell>
          <cell r="C432" t="str">
            <v>Other country specific deductions from Original and Additional Own Funds[Country especific_CY]</v>
          </cell>
        </row>
        <row r="433">
          <cell r="B433" t="str">
            <v>s_Prudential consolidation</v>
          </cell>
          <cell r="C433" t="str">
            <v>Other financial liabilities</v>
          </cell>
        </row>
        <row r="434">
          <cell r="B434" t="str">
            <v>s_Reporting calculation method</v>
          </cell>
          <cell r="C434" t="str">
            <v>Other items [Country especific]</v>
          </cell>
        </row>
        <row r="435">
          <cell r="B435" t="str">
            <v>s_Reporting level</v>
          </cell>
          <cell r="C435" t="str">
            <v>Other operating</v>
          </cell>
        </row>
        <row r="436">
          <cell r="B436" t="str">
            <v xml:space="preserve">s_Scope of data (levels of consolidation code) </v>
          </cell>
          <cell r="C436" t="str">
            <v>Other operating. Generated by tangible assets. Changes in fair value</v>
          </cell>
        </row>
        <row r="437">
          <cell r="B437" t="str">
            <v>s_Solvency treatment of the securitisation</v>
          </cell>
          <cell r="C437" t="str">
            <v xml:space="preserve">Other operating. Generated by tangible assets. Other than changes in fair value  </v>
          </cell>
        </row>
        <row r="438">
          <cell r="B438" t="str">
            <v>s_Type of connection</v>
          </cell>
          <cell r="C438" t="str">
            <v xml:space="preserve">Other operating. Other than generated by tangible assets  </v>
          </cell>
        </row>
        <row r="439">
          <cell r="B439" t="str">
            <v>s_Type of retention applied</v>
          </cell>
          <cell r="C439" t="str">
            <v>Other reserves</v>
          </cell>
        </row>
        <row r="440">
          <cell r="B440" t="str">
            <v>Total own funds requirements for specific risk</v>
          </cell>
          <cell r="C440" t="str">
            <v>Other Reserves. Other than Reserves or accumulated losses of investments in subsidaries, joint ventures and associates</v>
          </cell>
        </row>
        <row r="441">
          <cell r="C441" t="str">
            <v>Other Reserves. Reserves or accumulated losses of investments in subsidaries, joint ventures and associates</v>
          </cell>
        </row>
        <row r="442">
          <cell r="C442" t="str">
            <v>Other valuation differences affecting the eligible reserves[Country especific]</v>
          </cell>
        </row>
        <row r="443">
          <cell r="C443" t="str">
            <v>Own debt instruments issued</v>
          </cell>
        </row>
        <row r="444">
          <cell r="C444" t="str">
            <v>Own equity instruments issued</v>
          </cell>
        </row>
        <row r="445">
          <cell r="C445" t="str">
            <v>Own equity instruments issued and indirect holdings of own instruments</v>
          </cell>
        </row>
        <row r="446">
          <cell r="C446" t="str">
            <v>Own equity instruments issued, indirect holdings of own instruments, synthetic holdings of own instruments</v>
          </cell>
        </row>
        <row r="447">
          <cell r="C447" t="str">
            <v>Own equity instruments issued, Own debt instruments issued</v>
          </cell>
        </row>
        <row r="448">
          <cell r="C448" t="str">
            <v>Own equity instruments issued, Own debt instruments issued, indirect holdings of own instruments, synthetic holdings of own instruments</v>
          </cell>
        </row>
        <row r="449">
          <cell r="C449" t="str">
            <v>Own funds Items</v>
          </cell>
        </row>
        <row r="450">
          <cell r="C450" t="str">
            <v>Possible losses; (-) minority interest; prudential filters not listed above[Country especific_BE]</v>
          </cell>
        </row>
        <row r="451">
          <cell r="C451" t="str">
            <v>Prepayments and accrued income</v>
          </cell>
        </row>
        <row r="452">
          <cell r="C452" t="str">
            <v>Profit or loss</v>
          </cell>
        </row>
        <row r="453">
          <cell r="C453" t="str">
            <v>Profit or loss before tax from continuing operations</v>
          </cell>
        </row>
        <row r="454">
          <cell r="C454" t="str">
            <v xml:space="preserve">Profit or loss before tax from discontinued operations </v>
          </cell>
        </row>
        <row r="455">
          <cell r="C455" t="str">
            <v>Profit or loss before tax from extraordinary operations</v>
          </cell>
        </row>
        <row r="456">
          <cell r="C456" t="str">
            <v>Profit or loss from continuing operations</v>
          </cell>
        </row>
        <row r="457">
          <cell r="C457" t="str">
            <v xml:space="preserve">Profit or loss from discontinued operations  </v>
          </cell>
        </row>
        <row r="458">
          <cell r="C458" t="str">
            <v>Profit or loss from extraordinary operations</v>
          </cell>
        </row>
        <row r="459">
          <cell r="C459" t="str">
            <v>Profit or loss other comprehensive income</v>
          </cell>
        </row>
        <row r="460">
          <cell r="C460" t="str">
            <v>Profit or loss, Profit or loss other comprehensive income</v>
          </cell>
        </row>
        <row r="461">
          <cell r="C461" t="str">
            <v>Provisions</v>
          </cell>
        </row>
        <row r="462">
          <cell r="C462" t="str">
            <v>Provisions. Employee benefits</v>
          </cell>
        </row>
        <row r="463">
          <cell r="C463" t="str">
            <v>Provisions. Off-balance sheet items subject to credit risk</v>
          </cell>
        </row>
        <row r="464">
          <cell r="C464" t="str">
            <v>Provisions. Other employee benefits</v>
          </cell>
        </row>
        <row r="465">
          <cell r="C465" t="str">
            <v>Provisions. Other than Employee benefits, Restructuring, Pending legal issues and tax litigation, Off-balance sheet items subject to credit risk</v>
          </cell>
        </row>
        <row r="466">
          <cell r="C466" t="str">
            <v>Provisions. Other than Off-balance sheet items subject to credit risk</v>
          </cell>
        </row>
        <row r="467">
          <cell r="C467" t="str">
            <v>Provisions. Pending legal issues and tax litigation</v>
          </cell>
        </row>
        <row r="468">
          <cell r="C468" t="str">
            <v>Provisions. Pensions and other post retirement benefit obligations</v>
          </cell>
        </row>
        <row r="469">
          <cell r="C469" t="str">
            <v>Provisions. Restructuring</v>
          </cell>
        </row>
        <row r="470">
          <cell r="C470" t="str">
            <v>Real estate. Commercial</v>
          </cell>
        </row>
        <row r="471">
          <cell r="C471" t="str">
            <v>Reciprocal cross-holdings[Country especific_UK]</v>
          </cell>
        </row>
        <row r="472">
          <cell r="C472" t="str">
            <v>Regulatory adjustments. CET1</v>
          </cell>
        </row>
        <row r="473">
          <cell r="C473" t="str">
            <v>Regulatory adjustments. T1</v>
          </cell>
        </row>
        <row r="474">
          <cell r="C474" t="str">
            <v>Regulatory adjustments. Tier1- fully phased-in definition</v>
          </cell>
        </row>
        <row r="475">
          <cell r="C475" t="str">
            <v>Regulatory adjustments. T1. Regardgin own credit risk</v>
          </cell>
        </row>
        <row r="476">
          <cell r="C476" t="str">
            <v>Regulatory adjustments. T1. Regarding provisions</v>
          </cell>
        </row>
        <row r="477">
          <cell r="C477" t="str">
            <v>Regulatory adjustments. T1 transitional definition</v>
          </cell>
        </row>
        <row r="478">
          <cell r="C478" t="str">
            <v>Regulatory adjustments. Total capital</v>
          </cell>
        </row>
        <row r="479">
          <cell r="C479" t="str">
            <v>Relevant amounts for calculating the limits referred to in Article 452</v>
          </cell>
        </row>
        <row r="480">
          <cell r="C480" t="str">
            <v>Relevant indicator OPR</v>
          </cell>
        </row>
        <row r="481">
          <cell r="C481" t="str">
            <v>Relevant indicator OPR, Loan and advances</v>
          </cell>
        </row>
        <row r="482">
          <cell r="C482" t="str">
            <v>Re-Securitisation D</v>
          </cell>
        </row>
        <row r="483">
          <cell r="C483" t="str">
            <v>Re-Securitisation E</v>
          </cell>
        </row>
        <row r="484">
          <cell r="C484" t="str">
            <v>Reserves other than Share premium, Accumulated other comprehensive income, Retained earnings</v>
          </cell>
        </row>
        <row r="485">
          <cell r="C485" t="str">
            <v>retail exposures</v>
          </cell>
        </row>
        <row r="486">
          <cell r="C486" t="str">
            <v>retail exposures_Others</v>
          </cell>
        </row>
        <row r="487">
          <cell r="C487" t="str">
            <v>retail exposures_QRRE</v>
          </cell>
        </row>
        <row r="488">
          <cell r="C488" t="str">
            <v>retail exposures_SME</v>
          </cell>
        </row>
        <row r="489">
          <cell r="C489" t="str">
            <v>Retained earnings</v>
          </cell>
        </row>
        <row r="490">
          <cell r="C490" t="str">
            <v>Retained earnings, Revaluation reserves, Fair value reserves, Other reserves, First consolidation differences</v>
          </cell>
        </row>
        <row r="491">
          <cell r="C491" t="str">
            <v>Revaluation reserves</v>
          </cell>
        </row>
        <row r="492">
          <cell r="C492" t="str">
            <v>Revaluation reserves. Debt securities</v>
          </cell>
        </row>
        <row r="493">
          <cell r="C493" t="str">
            <v>Revaluation reserves. Equity instruments</v>
          </cell>
        </row>
        <row r="494">
          <cell r="C494" t="str">
            <v>Revaluation reserves. Other than Tangible assets, Equity instruments, Debt securities</v>
          </cell>
        </row>
        <row r="495">
          <cell r="C495" t="str">
            <v>Revaluation reserves. Tangible assets</v>
          </cell>
        </row>
        <row r="496">
          <cell r="C496" t="str">
            <v>Revolving securitisations with early amortisation</v>
          </cell>
        </row>
        <row r="497">
          <cell r="C497" t="str">
            <v>Right to reimbursement of the expediture required to settled a defined benefit obligation</v>
          </cell>
        </row>
        <row r="498">
          <cell r="C498" t="str">
            <v>RW_ &gt; 0 and ≤ 12%</v>
          </cell>
        </row>
        <row r="499">
          <cell r="C499" t="str">
            <v>RW_= 0%</v>
          </cell>
        </row>
        <row r="500">
          <cell r="C500" t="str">
            <v>RW_&gt; 100 and ≤ 425%</v>
          </cell>
        </row>
        <row r="501">
          <cell r="C501" t="str">
            <v>RW_&gt; 12 and ≤ 20%</v>
          </cell>
        </row>
        <row r="502">
          <cell r="C502" t="str">
            <v>RW_&gt; 20 and ≤ 50%</v>
          </cell>
        </row>
        <row r="503">
          <cell r="C503" t="str">
            <v>RW_&gt; 425 and ≤ 1250%</v>
          </cell>
        </row>
        <row r="504">
          <cell r="C504" t="str">
            <v>RW_&gt; 50 and ≤ 75%</v>
          </cell>
        </row>
        <row r="505">
          <cell r="C505" t="str">
            <v>RW_&gt; 75 and ≤ 100%</v>
          </cell>
        </row>
        <row r="506">
          <cell r="C506" t="str">
            <v>RW_Defaulted exposures</v>
          </cell>
        </row>
        <row r="507">
          <cell r="C507" t="str">
            <v>Savings banks and cooperatives Funds ("Obra Social")[Country especific_ES]</v>
          </cell>
        </row>
        <row r="508">
          <cell r="C508" t="str">
            <v>Schemes subject to look-through</v>
          </cell>
        </row>
        <row r="509">
          <cell r="C509" t="str">
            <v>Securities financing transactions</v>
          </cell>
        </row>
        <row r="510">
          <cell r="C510" t="str">
            <v>Securities financing transactions  excluding Contractual Cross Product Netting - Centrally cleared through a compliant CCP</v>
          </cell>
        </row>
        <row r="511">
          <cell r="C511" t="str">
            <v>Securities financing transactions  excluding Contractual Cross Product Netting - OTC</v>
          </cell>
        </row>
        <row r="512">
          <cell r="C512" t="str">
            <v>Securities financing transactions and Derivatives &amp; long settlement transactions</v>
          </cell>
        </row>
        <row r="513">
          <cell r="C513" t="str">
            <v>Securities financing transactions and Derivatives &amp; long settlement transactions under Contractual Cross Product Netting</v>
          </cell>
        </row>
        <row r="514">
          <cell r="C514" t="str">
            <v>Securities financing transactions excluding Contractual Cross Product Netting</v>
          </cell>
        </row>
        <row r="515">
          <cell r="C515" t="str">
            <v>Securities financing transactions_securities for securities</v>
          </cell>
        </row>
        <row r="516">
          <cell r="C516" t="str">
            <v>Securities financing transactions_securities for securities_repledged</v>
          </cell>
        </row>
        <row r="517">
          <cell r="C517" t="str">
            <v>Securities Financing Transactions covered by a netting agreement</v>
          </cell>
        </row>
        <row r="518">
          <cell r="C518" t="str">
            <v>Securities financing transactions not  covered by a netting agreement</v>
          </cell>
        </row>
        <row r="519">
          <cell r="C519" t="str">
            <v>Securitisation</v>
          </cell>
        </row>
        <row r="520">
          <cell r="C520" t="str">
            <v>Securitisation A</v>
          </cell>
        </row>
        <row r="521">
          <cell r="C521" t="str">
            <v>Securitisation B</v>
          </cell>
        </row>
        <row r="522">
          <cell r="C522" t="str">
            <v>Securitisation C</v>
          </cell>
        </row>
        <row r="523">
          <cell r="C523" t="str">
            <v>Securitisation debt instruments</v>
          </cell>
        </row>
        <row r="524">
          <cell r="C524" t="str">
            <v>Securitisation positions</v>
          </cell>
        </row>
        <row r="525">
          <cell r="C525" t="str">
            <v xml:space="preserve">Securitisation positions Off-balance sheet &amp; derivatives </v>
          </cell>
        </row>
        <row r="526">
          <cell r="C526" t="str">
            <v>Securitisation positions On-balance sheet</v>
          </cell>
        </row>
        <row r="527">
          <cell r="C527" t="str">
            <v>Securitised exposures</v>
          </cell>
        </row>
        <row r="528">
          <cell r="C528" t="str">
            <v xml:space="preserve">Securitised exposures Off-balance sheet &amp; derivatives </v>
          </cell>
        </row>
        <row r="529">
          <cell r="C529" t="str">
            <v>Securitised exposures On-balance sheet</v>
          </cell>
        </row>
        <row r="530">
          <cell r="C530" t="str">
            <v>Share of profit or loss</v>
          </cell>
        </row>
        <row r="531">
          <cell r="C531" t="str">
            <v>Share premium</v>
          </cell>
        </row>
        <row r="532">
          <cell r="C532" t="str">
            <v>Shares issued by the capitalisation of property revaluation reserve[Country especific_MT]</v>
          </cell>
        </row>
        <row r="533">
          <cell r="C533" t="str">
            <v>Shares issued by the capitalisation of property revaluation reserves[Country especific_MT]</v>
          </cell>
        </row>
        <row r="534">
          <cell r="C534" t="str">
            <v>Short positions</v>
          </cell>
        </row>
        <row r="535">
          <cell r="C535" t="str">
            <v>Sovereigns</v>
          </cell>
        </row>
        <row r="536">
          <cell r="C536" t="str">
            <v>Sovereigns</v>
          </cell>
        </row>
        <row r="537">
          <cell r="C537" t="str">
            <v>Specific countercyclical capital buffer</v>
          </cell>
        </row>
        <row r="538">
          <cell r="C538" t="str">
            <v>Subsidiary</v>
          </cell>
        </row>
        <row r="539">
          <cell r="C539" t="str">
            <v>Synthetic holdings of own instruments</v>
          </cell>
        </row>
        <row r="540">
          <cell r="C540" t="str">
            <v>T1 Capital items</v>
          </cell>
        </row>
        <row r="541">
          <cell r="C541" t="str">
            <v>T1 Capital items_fully phased-in</v>
          </cell>
        </row>
        <row r="542">
          <cell r="C542" t="str">
            <v>T1 Capital items_transitional</v>
          </cell>
        </row>
        <row r="543">
          <cell r="C543" t="str">
            <v>T2 Capital Items</v>
          </cell>
        </row>
        <row r="544">
          <cell r="C544" t="str">
            <v>Tangible assets</v>
          </cell>
        </row>
        <row r="545">
          <cell r="C545" t="str">
            <v>Tangible assets, Intangible assets</v>
          </cell>
        </row>
        <row r="546">
          <cell r="C546" t="str">
            <v>Tangible assets. Property</v>
          </cell>
        </row>
        <row r="547">
          <cell r="C547" t="str">
            <v xml:space="preserve">Tax assets </v>
          </cell>
        </row>
        <row r="548">
          <cell r="C548" t="str">
            <v>Tax from continuing operations</v>
          </cell>
        </row>
        <row r="549">
          <cell r="C549" t="str">
            <v xml:space="preserve">Tax from discontinued operations </v>
          </cell>
        </row>
        <row r="550">
          <cell r="C550" t="str">
            <v>Tax from extraordinary operations</v>
          </cell>
        </row>
        <row r="551">
          <cell r="C551" t="str">
            <v>Tax liabilities</v>
          </cell>
        </row>
        <row r="552">
          <cell r="C552" t="str">
            <v>Tax other comprehensive income</v>
          </cell>
        </row>
        <row r="553">
          <cell r="C553" t="str">
            <v>Thresholds to own funds deduction</v>
          </cell>
        </row>
        <row r="554">
          <cell r="C554" t="str">
            <v>Total additional assets to be included due to CRR 416 (4)</v>
          </cell>
        </row>
        <row r="555">
          <cell r="C555" t="str">
            <v>Total Capital items</v>
          </cell>
        </row>
        <row r="556">
          <cell r="C556" t="str">
            <v>Total Capital items_fully phased-in</v>
          </cell>
        </row>
        <row r="557">
          <cell r="C557" t="str">
            <v>Total Capital items_transitional</v>
          </cell>
        </row>
        <row r="558">
          <cell r="C558" t="str">
            <v>Total expected loss eligible for inclusion in the adjustment to capital in respect of the difference between expected loss and provisions (excluding equity expected loss amounts)</v>
          </cell>
        </row>
        <row r="559">
          <cell r="C559" t="str">
            <v>Total instruments for settlement/delivery</v>
          </cell>
        </row>
        <row r="560">
          <cell r="C560" t="str">
            <v>Total trading book exposures</v>
          </cell>
        </row>
        <row r="561">
          <cell r="C561" t="str">
            <v>Trade finance</v>
          </cell>
        </row>
        <row r="562">
          <cell r="C562" t="str">
            <v>Transitional adjustments. Additional filters and deductions</v>
          </cell>
        </row>
        <row r="563">
          <cell r="C563" t="str">
            <v>Transitional adjustments. Due to grandfathered Capital instruments</v>
          </cell>
        </row>
        <row r="564">
          <cell r="C564" t="str">
            <v>Transitional adjustments. Due to grandfathered Capital instruments. Instruments constituting state aid</v>
          </cell>
        </row>
        <row r="565">
          <cell r="C565" t="str">
            <v>Transitional adjustments. Due to grandfathered Capital instruments. Instruments not constituting state aid</v>
          </cell>
        </row>
        <row r="566">
          <cell r="C566" t="str">
            <v>Transitional adjustments. Due to grandfathered Capital instruments. Instruments not constituting state aid and limits excess</v>
          </cell>
        </row>
        <row r="567">
          <cell r="C567" t="str">
            <v>Transitional adjustments. Due to grandfathered Capital instruments. Limits excess</v>
          </cell>
        </row>
        <row r="568">
          <cell r="C568" t="str">
            <v>Transitional adjustments. Due to minority interests and equivalents</v>
          </cell>
        </row>
        <row r="569">
          <cell r="C569" t="str">
            <v>Transitional adjustments. Other than granfathered Capital instruments and minority interests and equivalents</v>
          </cell>
        </row>
        <row r="570">
          <cell r="C570" t="str">
            <v>Transitional adjustments. Total</v>
          </cell>
        </row>
        <row r="571">
          <cell r="C571" t="str">
            <v>Transititonal adjustments. Deductions</v>
          </cell>
        </row>
        <row r="572">
          <cell r="C572" t="str">
            <v>Translation differences included in consolidated reserves according to CRD which are not eligible according to CRR</v>
          </cell>
        </row>
        <row r="573">
          <cell r="C573" t="str">
            <v>Undistributable Reserves[Country especific_MT]</v>
          </cell>
        </row>
        <row r="574">
          <cell r="C574" t="str">
            <v>Unrealised net gains reported in the currency revaluation reserve[Country especific_MT]</v>
          </cell>
        </row>
        <row r="575">
          <cell r="C575" t="str">
            <v>Unrealised net losses reported in the currency revaluation reserve[Country especific_MT]</v>
          </cell>
        </row>
        <row r="576">
          <cell r="C576" t="str">
            <v>Valuation difference from defined benefit pension schemes. [Country especific_IE]</v>
          </cell>
        </row>
        <row r="577">
          <cell r="C577" t="str">
            <v>Valuation difference from equity-valuation of investments in corporates[Country especific_AT]</v>
          </cell>
        </row>
        <row r="578">
          <cell r="C578" t="str">
            <v>Valuation difference from equity-valuation of subsidiaries[Country especific_AT]</v>
          </cell>
        </row>
        <row r="579">
          <cell r="C579" t="str">
            <v>Valuation difference from the aggregation of Equity Capital and Holdings[Country especific_AT]</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fo"/>
      <sheetName val="IRC"/>
      <sheetName val="Securitisations"/>
      <sheetName val="Correlation trading portf"/>
      <sheetName val="Securitisations LSS"/>
      <sheetName val="Correlation trading portf LSS"/>
      <sheetName val="Securitisations wide"/>
      <sheetName val="Correlation trading portf wide "/>
      <sheetName val="Parameter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32">
          <cell r="C32" t="str">
            <v>Basel I</v>
          </cell>
        </row>
        <row r="33">
          <cell r="C33" t="str">
            <v>Basel II</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CA1"/>
      <sheetName val="CA2"/>
      <sheetName val="CA3"/>
      <sheetName val="CA4"/>
      <sheetName val="CA5.1"/>
      <sheetName val="CA5.2"/>
      <sheetName val="GS TOTAL"/>
      <sheetName val="GS"/>
      <sheetName val="CR SA-TOTAL EXPOSURES"/>
      <sheetName val="CR SA-CENTRAL GOV&amp;CENTRAL BANKS"/>
      <sheetName val="CR SA-REGIONAL GOV&amp;LOCAL AUTHOR"/>
      <sheetName val="CR SA-PUBLIC SECTOR ENTITIES"/>
      <sheetName val="CR SA-MULTILATERAL DEVEL. BANKS"/>
      <sheetName val="CR SA-INTERNAT. ORGANISATIONS"/>
      <sheetName val="CR SA-INSTITUTIONS"/>
      <sheetName val="CR SA-CORPORATES"/>
      <sheetName val="CR SA-SEC BY MORTGAGES ON IMMOV"/>
      <sheetName val="CR SA-RETAIL"/>
      <sheetName val="CR SA-DEFAULT"/>
      <sheetName val="CR SA-PARTICULARLY HIGH RISK"/>
      <sheetName val="CR SA-COVERED BONDS"/>
      <sheetName val="CR SA-SHORT TERM ON INST.&amp;COR."/>
      <sheetName val="CR SA-CIUs"/>
      <sheetName val="CR SA -EQUITY"/>
      <sheetName val="CR SA -OTHER"/>
      <sheetName val="CR SETT"/>
      <sheetName val="CR SEC SA"/>
      <sheetName val="CR SEC"/>
      <sheetName val="CR SEC Details"/>
      <sheetName val="SEC Details Approach"/>
      <sheetName val="OPR"/>
      <sheetName val="OPR DETAILS 1"/>
      <sheetName val="OPR DETAILS 2"/>
      <sheetName val="MKR SA TDI - Summary"/>
      <sheetName val="MKR SA TDI USD"/>
      <sheetName val="MKR SA TDI EUR"/>
      <sheetName val="MKR SA TDI RUB"/>
      <sheetName val="MKR SA TDI CHF"/>
      <sheetName val="MKR SA TDI GBP"/>
      <sheetName val="MKR SA TDI JPY"/>
      <sheetName val="MKR SA TDI OTHER"/>
      <sheetName val="MKR SA SEC"/>
      <sheetName val="MKR SA CTP"/>
      <sheetName val="MKR SA EQU TOTAL"/>
      <sheetName val="MKR SA EQU Austria"/>
      <sheetName val="MKR SA EQU Belgium"/>
      <sheetName val="MKR SA EQU Bulgaria"/>
      <sheetName val="MKR SA EQU Cyprus"/>
      <sheetName val="MKR SA EQU Czech Republic"/>
      <sheetName val="MKR SA EQU Denmark"/>
      <sheetName val="MKR SA EQU Estonia"/>
      <sheetName val="MKR SA EQU Egypt"/>
      <sheetName val="MKR SA EQU Finland"/>
      <sheetName val="MKR SA EQU France"/>
      <sheetName val="MKR SA EQU Germany"/>
      <sheetName val="MKR SA EQU Greece"/>
      <sheetName val="MKR SA EQU Hungary"/>
      <sheetName val="MKR SA EQU Iceland"/>
      <sheetName val="MKR SA EQU Ireland"/>
      <sheetName val="MKR SA EQU Italy"/>
      <sheetName val="MKR SA EQU Latvia"/>
      <sheetName val="MKR SA EQU Lithuania"/>
      <sheetName val="MKR SA EQU Liechtenstein"/>
      <sheetName val="MKR SA EQU Luxembourg"/>
      <sheetName val="MKR SA EQU Malta"/>
      <sheetName val="MKR SA EQU Netherlands"/>
      <sheetName val="MKR SA EQU Norway"/>
      <sheetName val="MKR SA EQU Poland"/>
      <sheetName val="MKR SA EQU Portugal"/>
      <sheetName val="MKR SA EQU Romania"/>
      <sheetName val="MKR SA EQU Slovakia"/>
      <sheetName val="MKR SA EQU Slovenia"/>
      <sheetName val="MKR SA EQU Spain"/>
      <sheetName val="MKR SA EQU Sweden"/>
      <sheetName val="MKR SA EQU United Kingdom"/>
      <sheetName val="MKR SA EQU Albania"/>
      <sheetName val="MKR SA EQU Japan"/>
      <sheetName val="MKR SA EQU FYROM"/>
      <sheetName val="MKR SA EQU Russian Federation"/>
      <sheetName val="MKR SA EQU Serbia"/>
      <sheetName val="MKR SA EQU Switzerland"/>
      <sheetName val="MKR SA EQU Turkey"/>
      <sheetName val="MKR SA EQU Ukraine"/>
      <sheetName val="MKR SA EQU USA"/>
      <sheetName val="MKR SA EQU OTHER"/>
      <sheetName val="MKR SA FX"/>
      <sheetName val="MKR SA COM"/>
      <sheetName val="CVA"/>
      <sheetName val="GOV Country 1"/>
      <sheetName val="GOV Country 2"/>
      <sheetName val="GOV Country 3"/>
      <sheetName val="GOV Country 4"/>
      <sheetName val="GOV Country 5"/>
      <sheetName val="GOV Country 6"/>
      <sheetName val="GOV Country 7"/>
      <sheetName val="GOV Country 8"/>
      <sheetName val="GOV Country 9"/>
      <sheetName val="GOV Country 10"/>
      <sheetName val="MKR SA EXCESS ON LE IN TB"/>
      <sheetName val="FIXED OVERHEAD"/>
      <sheetName val="Lists"/>
      <sheetName val="Working Sheet"/>
      <sheetName val="Countri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row r="2">
          <cell r="B2">
            <v>730</v>
          </cell>
          <cell r="D2" t="str">
            <v xml:space="preserve">Solo </v>
          </cell>
          <cell r="F2" t="str">
            <v>EUR</v>
          </cell>
          <cell r="H2" t="str">
            <v>IFRS</v>
          </cell>
          <cell r="J2" t="str">
            <v>Yes</v>
          </cell>
          <cell r="L2" t="str">
            <v>Yes</v>
          </cell>
        </row>
        <row r="3">
          <cell r="B3">
            <v>125</v>
          </cell>
          <cell r="D3" t="str">
            <v>Consolidated</v>
          </cell>
          <cell r="F3" t="str">
            <v>GBP</v>
          </cell>
          <cell r="H3" t="str">
            <v>UK GAAP</v>
          </cell>
          <cell r="J3" t="str">
            <v>No</v>
          </cell>
          <cell r="L3" t="str">
            <v>No</v>
          </cell>
        </row>
        <row r="4">
          <cell r="B4">
            <v>50</v>
          </cell>
          <cell r="F4" t="str">
            <v>United States Dollar</v>
          </cell>
          <cell r="L4" t="str">
            <v>N/A</v>
          </cell>
        </row>
        <row r="5">
          <cell r="F5" t="str">
            <v>Russian Rubble</v>
          </cell>
        </row>
        <row r="6">
          <cell r="F6" t="str">
            <v>AUD</v>
          </cell>
        </row>
      </sheetData>
      <sheetData sheetId="102"/>
      <sheetData sheetId="103">
        <row r="1">
          <cell r="A1" t="str">
            <v>N/A</v>
          </cell>
        </row>
        <row r="2">
          <cell r="A2" t="str">
            <v>Afghanistan,AF</v>
          </cell>
        </row>
        <row r="3">
          <cell r="A3" t="str">
            <v>Åland Islands,AX</v>
          </cell>
        </row>
        <row r="4">
          <cell r="A4" t="str">
            <v>Albania,AL</v>
          </cell>
        </row>
        <row r="5">
          <cell r="A5" t="str">
            <v>Algeria,DZ</v>
          </cell>
        </row>
        <row r="6">
          <cell r="A6" t="str">
            <v>American Samoa,AS</v>
          </cell>
        </row>
        <row r="7">
          <cell r="A7" t="str">
            <v>Andorra,AD</v>
          </cell>
        </row>
        <row r="8">
          <cell r="A8" t="str">
            <v>Angola,AO</v>
          </cell>
        </row>
        <row r="9">
          <cell r="A9" t="str">
            <v>Anguilla,AI</v>
          </cell>
        </row>
        <row r="10">
          <cell r="A10" t="str">
            <v>Antarctica,AQ</v>
          </cell>
        </row>
        <row r="11">
          <cell r="A11" t="str">
            <v>Antigua and Barbuda,AG</v>
          </cell>
        </row>
        <row r="12">
          <cell r="A12" t="str">
            <v>Argentina,AR</v>
          </cell>
        </row>
        <row r="13">
          <cell r="A13" t="str">
            <v>Armenia,AM</v>
          </cell>
        </row>
        <row r="14">
          <cell r="A14" t="str">
            <v>Aruba,AW</v>
          </cell>
        </row>
        <row r="15">
          <cell r="A15" t="str">
            <v>Australia,AU</v>
          </cell>
        </row>
        <row r="16">
          <cell r="A16" t="str">
            <v>Austria,AT</v>
          </cell>
        </row>
        <row r="17">
          <cell r="A17" t="str">
            <v>Azerbaijan,AZ</v>
          </cell>
        </row>
        <row r="18">
          <cell r="A18" t="str">
            <v>Bahamas,BS</v>
          </cell>
        </row>
        <row r="19">
          <cell r="A19" t="str">
            <v>Bahrain,BH</v>
          </cell>
        </row>
        <row r="20">
          <cell r="A20" t="str">
            <v>Bangladesh,BD</v>
          </cell>
        </row>
        <row r="21">
          <cell r="A21" t="str">
            <v>Barbados,BB</v>
          </cell>
        </row>
        <row r="22">
          <cell r="A22" t="str">
            <v>Belarus,BY</v>
          </cell>
        </row>
        <row r="23">
          <cell r="A23" t="str">
            <v>Belgium,BE</v>
          </cell>
        </row>
        <row r="24">
          <cell r="A24" t="str">
            <v>Belize,BZ</v>
          </cell>
        </row>
        <row r="25">
          <cell r="A25" t="str">
            <v>Benin,BJ</v>
          </cell>
        </row>
        <row r="26">
          <cell r="A26" t="str">
            <v>Bermuda,BM</v>
          </cell>
        </row>
        <row r="27">
          <cell r="A27" t="str">
            <v>Bhutan,BT</v>
          </cell>
        </row>
        <row r="28">
          <cell r="A28" t="str">
            <v>"Bolivia, Plurinational State of",BO</v>
          </cell>
        </row>
        <row r="29">
          <cell r="A29" t="str">
            <v>"Bonaire, Sint Eustatius and Saba",BQ</v>
          </cell>
        </row>
        <row r="30">
          <cell r="A30" t="str">
            <v>Bosnia and Herzegovina,BA</v>
          </cell>
        </row>
        <row r="31">
          <cell r="A31" t="str">
            <v>Botswana,BW</v>
          </cell>
        </row>
        <row r="32">
          <cell r="A32" t="str">
            <v>Bouvet Island,BV</v>
          </cell>
        </row>
        <row r="33">
          <cell r="A33" t="str">
            <v>Brazil,BR</v>
          </cell>
        </row>
        <row r="34">
          <cell r="A34" t="str">
            <v>British Indian Ocean Territory,IO</v>
          </cell>
        </row>
        <row r="35">
          <cell r="A35" t="str">
            <v>Brunei Darussalam,BN</v>
          </cell>
        </row>
        <row r="36">
          <cell r="A36" t="str">
            <v>Bulgaria,BG</v>
          </cell>
        </row>
        <row r="37">
          <cell r="A37" t="str">
            <v>Burkina Faso,BF</v>
          </cell>
        </row>
        <row r="38">
          <cell r="A38" t="str">
            <v>Burundi,BI</v>
          </cell>
        </row>
        <row r="39">
          <cell r="A39" t="str">
            <v>Cambodia,KH</v>
          </cell>
        </row>
        <row r="40">
          <cell r="A40" t="str">
            <v>Cameroon,CM</v>
          </cell>
        </row>
        <row r="41">
          <cell r="A41" t="str">
            <v>Canada,CA</v>
          </cell>
        </row>
        <row r="42">
          <cell r="A42" t="str">
            <v>Cape Verde,CV</v>
          </cell>
        </row>
        <row r="43">
          <cell r="A43" t="str">
            <v>Cayman Islands,KY</v>
          </cell>
        </row>
        <row r="44">
          <cell r="A44" t="str">
            <v>Central African Republic,CF</v>
          </cell>
        </row>
        <row r="45">
          <cell r="A45" t="str">
            <v>Chad,TD</v>
          </cell>
        </row>
        <row r="46">
          <cell r="A46" t="str">
            <v>Chile,CL</v>
          </cell>
        </row>
        <row r="47">
          <cell r="A47" t="str">
            <v>China,CN</v>
          </cell>
        </row>
        <row r="48">
          <cell r="A48" t="str">
            <v>Christmas Island,CX</v>
          </cell>
        </row>
        <row r="49">
          <cell r="A49" t="str">
            <v>Cocos (Keeling) Islands,CC</v>
          </cell>
        </row>
        <row r="50">
          <cell r="A50" t="str">
            <v>Colombia,CO</v>
          </cell>
        </row>
        <row r="51">
          <cell r="A51" t="str">
            <v>Comoros,KM</v>
          </cell>
        </row>
        <row r="52">
          <cell r="A52" t="str">
            <v>Congo,CG</v>
          </cell>
        </row>
        <row r="53">
          <cell r="A53" t="str">
            <v>"Congo, the Democratic Republic of the",CD</v>
          </cell>
        </row>
        <row r="54">
          <cell r="A54" t="str">
            <v>Cook Islands,CK</v>
          </cell>
        </row>
        <row r="55">
          <cell r="A55" t="str">
            <v>Costa Rica,CR</v>
          </cell>
        </row>
        <row r="56">
          <cell r="A56" t="str">
            <v>Côte d'Ivoire,CI</v>
          </cell>
        </row>
        <row r="57">
          <cell r="A57" t="str">
            <v>Croatia,HR</v>
          </cell>
        </row>
        <row r="58">
          <cell r="A58" t="str">
            <v>Cuba,CU</v>
          </cell>
        </row>
        <row r="59">
          <cell r="A59" t="str">
            <v>Curaçao,CW</v>
          </cell>
        </row>
        <row r="60">
          <cell r="A60" t="str">
            <v>Cyprus,CY</v>
          </cell>
        </row>
        <row r="61">
          <cell r="A61" t="str">
            <v>Czech Republic,CZ</v>
          </cell>
        </row>
        <row r="62">
          <cell r="A62" t="str">
            <v>Denmark,DK</v>
          </cell>
        </row>
        <row r="63">
          <cell r="A63" t="str">
            <v>Djibouti,DJ</v>
          </cell>
        </row>
        <row r="64">
          <cell r="A64" t="str">
            <v>Dominica,DM</v>
          </cell>
        </row>
        <row r="65">
          <cell r="A65" t="str">
            <v>Dominican Republic,DO</v>
          </cell>
        </row>
        <row r="66">
          <cell r="A66" t="str">
            <v>Ecuador,EC</v>
          </cell>
        </row>
        <row r="67">
          <cell r="A67" t="str">
            <v>Egypt,EG</v>
          </cell>
        </row>
        <row r="68">
          <cell r="A68" t="str">
            <v>El Salvador,SV</v>
          </cell>
        </row>
        <row r="69">
          <cell r="A69" t="str">
            <v>Equatorial Guinea,GQ</v>
          </cell>
        </row>
        <row r="70">
          <cell r="A70" t="str">
            <v>Eritrea,ER</v>
          </cell>
        </row>
        <row r="71">
          <cell r="A71" t="str">
            <v>Estonia,EE</v>
          </cell>
        </row>
        <row r="72">
          <cell r="A72" t="str">
            <v>Ethiopia,ET</v>
          </cell>
        </row>
        <row r="73">
          <cell r="A73" t="str">
            <v>Falkland Islands (Malvinas),FK</v>
          </cell>
        </row>
        <row r="74">
          <cell r="A74" t="str">
            <v>Faroe Islands,FO</v>
          </cell>
        </row>
        <row r="75">
          <cell r="A75" t="str">
            <v>Fiji,FJ</v>
          </cell>
        </row>
        <row r="76">
          <cell r="A76" t="str">
            <v>Finland,FI</v>
          </cell>
        </row>
        <row r="77">
          <cell r="A77" t="str">
            <v>France,FR</v>
          </cell>
        </row>
        <row r="78">
          <cell r="A78" t="str">
            <v>French Guiana,GF</v>
          </cell>
        </row>
        <row r="79">
          <cell r="A79" t="str">
            <v>French Polynesia,PF</v>
          </cell>
        </row>
        <row r="80">
          <cell r="A80" t="str">
            <v>French Southern Territories,TF</v>
          </cell>
        </row>
        <row r="81">
          <cell r="A81" t="str">
            <v>Gabon,GA</v>
          </cell>
        </row>
        <row r="82">
          <cell r="A82" t="str">
            <v>Gambia,GM</v>
          </cell>
        </row>
        <row r="83">
          <cell r="A83" t="str">
            <v>Georgia,GE</v>
          </cell>
        </row>
        <row r="84">
          <cell r="A84" t="str">
            <v>Germany,DE</v>
          </cell>
        </row>
        <row r="85">
          <cell r="A85" t="str">
            <v>Ghana,GH</v>
          </cell>
        </row>
        <row r="86">
          <cell r="A86" t="str">
            <v>Gibraltar,GI</v>
          </cell>
        </row>
        <row r="87">
          <cell r="A87" t="str">
            <v>Greece,GR</v>
          </cell>
        </row>
        <row r="88">
          <cell r="A88" t="str">
            <v>Greenland,GL</v>
          </cell>
        </row>
        <row r="89">
          <cell r="A89" t="str">
            <v>Grenada,GD</v>
          </cell>
        </row>
        <row r="90">
          <cell r="A90" t="str">
            <v>Guadeloupe,GP</v>
          </cell>
        </row>
        <row r="91">
          <cell r="A91" t="str">
            <v>Guam,GU</v>
          </cell>
        </row>
        <row r="92">
          <cell r="A92" t="str">
            <v>Guatemala,GT</v>
          </cell>
        </row>
        <row r="93">
          <cell r="A93" t="str">
            <v>Guernsey,GG</v>
          </cell>
        </row>
        <row r="94">
          <cell r="A94" t="str">
            <v>Guinea,GN</v>
          </cell>
        </row>
        <row r="95">
          <cell r="A95" t="str">
            <v>Guinea-Bissau,GW</v>
          </cell>
        </row>
        <row r="96">
          <cell r="A96" t="str">
            <v>Guyana,GY</v>
          </cell>
        </row>
        <row r="97">
          <cell r="A97" t="str">
            <v>Haiti,HT</v>
          </cell>
        </row>
        <row r="98">
          <cell r="A98" t="str">
            <v>Heard Island and McDonald Islands,HM</v>
          </cell>
        </row>
        <row r="99">
          <cell r="A99" t="str">
            <v>Holy See (Vatican City State),VA</v>
          </cell>
        </row>
        <row r="100">
          <cell r="A100" t="str">
            <v>Honduras,HN</v>
          </cell>
        </row>
        <row r="101">
          <cell r="A101" t="str">
            <v>Hong Kong,HK</v>
          </cell>
        </row>
        <row r="102">
          <cell r="A102" t="str">
            <v>Hungary,HU</v>
          </cell>
        </row>
        <row r="103">
          <cell r="A103" t="str">
            <v>Iceland,IS</v>
          </cell>
        </row>
        <row r="104">
          <cell r="A104" t="str">
            <v>India,IN</v>
          </cell>
        </row>
        <row r="105">
          <cell r="A105" t="str">
            <v>Indonesia,ID</v>
          </cell>
        </row>
        <row r="106">
          <cell r="A106" t="str">
            <v>"Iran, Islamic Republic of",IR</v>
          </cell>
        </row>
        <row r="107">
          <cell r="A107" t="str">
            <v>Iraq,IQ</v>
          </cell>
        </row>
        <row r="108">
          <cell r="A108" t="str">
            <v>Ireland,IE</v>
          </cell>
        </row>
        <row r="109">
          <cell r="A109" t="str">
            <v>Isle of Man,IM</v>
          </cell>
        </row>
        <row r="110">
          <cell r="A110" t="str">
            <v>Israel,IL</v>
          </cell>
        </row>
        <row r="111">
          <cell r="A111" t="str">
            <v>Italy,IT</v>
          </cell>
        </row>
        <row r="112">
          <cell r="A112" t="str">
            <v>Jamaica,JM</v>
          </cell>
        </row>
        <row r="113">
          <cell r="A113" t="str">
            <v>Japan,JP</v>
          </cell>
        </row>
        <row r="114">
          <cell r="A114" t="str">
            <v>Jersey,JE</v>
          </cell>
        </row>
        <row r="115">
          <cell r="A115" t="str">
            <v>Jordan,JO</v>
          </cell>
        </row>
        <row r="116">
          <cell r="A116" t="str">
            <v>Kazakhstan,KZ</v>
          </cell>
        </row>
        <row r="117">
          <cell r="A117" t="str">
            <v>Kenya,KE</v>
          </cell>
        </row>
        <row r="118">
          <cell r="A118" t="str">
            <v>Kiribati,KI</v>
          </cell>
        </row>
        <row r="119">
          <cell r="A119" t="str">
            <v>"Korea, Democratic People's Republic of",KP</v>
          </cell>
        </row>
        <row r="120">
          <cell r="A120" t="str">
            <v>"Korea, Republic of",KR</v>
          </cell>
        </row>
        <row r="121">
          <cell r="A121" t="str">
            <v>Kuwait,KW</v>
          </cell>
        </row>
        <row r="122">
          <cell r="A122" t="str">
            <v>Kyrgyzstan,KG</v>
          </cell>
        </row>
        <row r="123">
          <cell r="A123" t="str">
            <v>Lao People's Democratic Republic,LA</v>
          </cell>
        </row>
        <row r="124">
          <cell r="A124" t="str">
            <v>Latvia,LV</v>
          </cell>
        </row>
        <row r="125">
          <cell r="A125" t="str">
            <v>Lebanon,LB</v>
          </cell>
        </row>
        <row r="126">
          <cell r="A126" t="str">
            <v>Lesotho,LS</v>
          </cell>
        </row>
        <row r="127">
          <cell r="A127" t="str">
            <v>Liberia,LR</v>
          </cell>
        </row>
        <row r="128">
          <cell r="A128" t="str">
            <v>Libya,LY</v>
          </cell>
        </row>
        <row r="129">
          <cell r="A129" t="str">
            <v>Liechtenstein,LI</v>
          </cell>
        </row>
        <row r="130">
          <cell r="A130" t="str">
            <v>Lithuania,LT</v>
          </cell>
        </row>
        <row r="131">
          <cell r="A131" t="str">
            <v>Luxembourg,LU</v>
          </cell>
        </row>
        <row r="132">
          <cell r="A132" t="str">
            <v>Macao,MO</v>
          </cell>
        </row>
        <row r="133">
          <cell r="A133" t="str">
            <v>"Macedonia, the Former Yugoslav Republic of",MK</v>
          </cell>
        </row>
        <row r="134">
          <cell r="A134" t="str">
            <v>Madagascar,MG</v>
          </cell>
        </row>
        <row r="135">
          <cell r="A135" t="str">
            <v>Malawi,MW</v>
          </cell>
        </row>
        <row r="136">
          <cell r="A136" t="str">
            <v>Malaysia,MY</v>
          </cell>
        </row>
        <row r="137">
          <cell r="A137" t="str">
            <v>Maldives,MV</v>
          </cell>
        </row>
        <row r="138">
          <cell r="A138" t="str">
            <v>Mali,ML</v>
          </cell>
        </row>
        <row r="139">
          <cell r="A139" t="str">
            <v>Malta,MT</v>
          </cell>
        </row>
        <row r="140">
          <cell r="A140" t="str">
            <v>Marshall Islands,MH</v>
          </cell>
        </row>
        <row r="141">
          <cell r="A141" t="str">
            <v>Martinique,MQ</v>
          </cell>
        </row>
        <row r="142">
          <cell r="A142" t="str">
            <v>Mauritania,MR</v>
          </cell>
        </row>
        <row r="143">
          <cell r="A143" t="str">
            <v>Mauritius,MU</v>
          </cell>
        </row>
        <row r="144">
          <cell r="A144" t="str">
            <v>Mayotte,YT</v>
          </cell>
        </row>
        <row r="145">
          <cell r="A145" t="str">
            <v>Mexico,MX</v>
          </cell>
        </row>
        <row r="146">
          <cell r="A146" t="str">
            <v>"Micronesia, Federated States of",FM</v>
          </cell>
        </row>
        <row r="147">
          <cell r="A147" t="str">
            <v>"Moldova, Republic of",MD</v>
          </cell>
        </row>
        <row r="148">
          <cell r="A148" t="str">
            <v>Monaco,MC</v>
          </cell>
        </row>
        <row r="149">
          <cell r="A149" t="str">
            <v>Mongolia,MN</v>
          </cell>
        </row>
        <row r="150">
          <cell r="A150" t="str">
            <v>Montenegro,ME</v>
          </cell>
        </row>
        <row r="151">
          <cell r="A151" t="str">
            <v>Montserrat,MS</v>
          </cell>
        </row>
        <row r="152">
          <cell r="A152" t="str">
            <v>Morocco,MA</v>
          </cell>
        </row>
        <row r="153">
          <cell r="A153" t="str">
            <v>Mozambique,MZ</v>
          </cell>
        </row>
        <row r="154">
          <cell r="A154" t="str">
            <v>Myanmar,MM</v>
          </cell>
        </row>
        <row r="155">
          <cell r="A155" t="str">
            <v>Namibia,NA</v>
          </cell>
        </row>
        <row r="156">
          <cell r="A156" t="str">
            <v>Nauru,NR</v>
          </cell>
        </row>
        <row r="157">
          <cell r="A157" t="str">
            <v>Nepal,NP</v>
          </cell>
        </row>
        <row r="158">
          <cell r="A158" t="str">
            <v>Netherlands,NL</v>
          </cell>
        </row>
        <row r="159">
          <cell r="A159" t="str">
            <v>New Caledonia,NC</v>
          </cell>
        </row>
        <row r="160">
          <cell r="A160" t="str">
            <v>New Zealand,NZ</v>
          </cell>
        </row>
        <row r="161">
          <cell r="A161" t="str">
            <v>Nicaragua,NI</v>
          </cell>
        </row>
        <row r="162">
          <cell r="A162" t="str">
            <v>Niger,NE</v>
          </cell>
        </row>
        <row r="163">
          <cell r="A163" t="str">
            <v>Nigeria,NG</v>
          </cell>
        </row>
        <row r="164">
          <cell r="A164" t="str">
            <v>Niue,NU</v>
          </cell>
        </row>
        <row r="165">
          <cell r="A165" t="str">
            <v>Norfolk Island,NF</v>
          </cell>
        </row>
        <row r="166">
          <cell r="A166" t="str">
            <v>Northern Mariana Islands,MP</v>
          </cell>
        </row>
        <row r="167">
          <cell r="A167" t="str">
            <v>Norway,NO</v>
          </cell>
        </row>
        <row r="168">
          <cell r="A168" t="str">
            <v>Oman,OM</v>
          </cell>
        </row>
        <row r="169">
          <cell r="A169" t="str">
            <v>Pakistan,PK</v>
          </cell>
        </row>
        <row r="170">
          <cell r="A170" t="str">
            <v>Palau,PW</v>
          </cell>
        </row>
        <row r="171">
          <cell r="A171" t="str">
            <v>"Palestine, State of",PS</v>
          </cell>
        </row>
        <row r="172">
          <cell r="A172" t="str">
            <v>Panama,PA</v>
          </cell>
        </row>
        <row r="173">
          <cell r="A173" t="str">
            <v>Papua New Guinea,PG</v>
          </cell>
        </row>
        <row r="174">
          <cell r="A174" t="str">
            <v>Paraguay,PY</v>
          </cell>
        </row>
        <row r="175">
          <cell r="A175" t="str">
            <v>Peru,PE</v>
          </cell>
        </row>
        <row r="176">
          <cell r="A176" t="str">
            <v>Philippines,PH</v>
          </cell>
        </row>
        <row r="177">
          <cell r="A177" t="str">
            <v>Pitcairn,PN</v>
          </cell>
        </row>
        <row r="178">
          <cell r="A178" t="str">
            <v>Poland,PL</v>
          </cell>
        </row>
        <row r="179">
          <cell r="A179" t="str">
            <v>Portugal,PT</v>
          </cell>
        </row>
        <row r="180">
          <cell r="A180" t="str">
            <v>Puerto Rico,PR</v>
          </cell>
        </row>
        <row r="181">
          <cell r="A181" t="str">
            <v>Qatar,QA</v>
          </cell>
        </row>
        <row r="182">
          <cell r="A182" t="str">
            <v>Réunion,RE</v>
          </cell>
        </row>
        <row r="183">
          <cell r="A183" t="str">
            <v>Romania,RO</v>
          </cell>
        </row>
        <row r="184">
          <cell r="A184" t="str">
            <v>Russian Federation,RU</v>
          </cell>
        </row>
        <row r="185">
          <cell r="A185" t="str">
            <v>Rwanda,RW</v>
          </cell>
        </row>
        <row r="186">
          <cell r="A186" t="str">
            <v>Saint Barthélemy,BL</v>
          </cell>
        </row>
        <row r="187">
          <cell r="A187" t="str">
            <v>"Saint Helena, Ascension and Tristan da Cunha",SH</v>
          </cell>
        </row>
        <row r="188">
          <cell r="A188" t="str">
            <v>Saint Kitts and Nevis,KN</v>
          </cell>
        </row>
        <row r="189">
          <cell r="A189" t="str">
            <v>Saint Lucia,LC</v>
          </cell>
        </row>
        <row r="190">
          <cell r="A190" t="str">
            <v>Saint Martin (French part),MF</v>
          </cell>
        </row>
        <row r="191">
          <cell r="A191" t="str">
            <v>Saint Pierre and Miquelon,PM</v>
          </cell>
        </row>
        <row r="192">
          <cell r="A192" t="str">
            <v>Saint Vincent and the Grenadines,VC</v>
          </cell>
        </row>
        <row r="193">
          <cell r="A193" t="str">
            <v>Samoa,WS</v>
          </cell>
        </row>
        <row r="194">
          <cell r="A194" t="str">
            <v>San Marino,SM</v>
          </cell>
        </row>
        <row r="195">
          <cell r="A195" t="str">
            <v>Sao Tome and Principe,ST</v>
          </cell>
        </row>
        <row r="196">
          <cell r="A196" t="str">
            <v>Saudi Arabia,SA</v>
          </cell>
        </row>
        <row r="197">
          <cell r="A197" t="str">
            <v>Senegal,SN</v>
          </cell>
        </row>
        <row r="198">
          <cell r="A198" t="str">
            <v>Serbia,RS</v>
          </cell>
        </row>
        <row r="199">
          <cell r="A199" t="str">
            <v>Seychelles,SC</v>
          </cell>
        </row>
        <row r="200">
          <cell r="A200" t="str">
            <v>Sierra Leone,SL</v>
          </cell>
        </row>
        <row r="201">
          <cell r="A201" t="str">
            <v>Singapore,SG</v>
          </cell>
        </row>
        <row r="202">
          <cell r="A202" t="str">
            <v>Sint Maarten (Dutch part),SX</v>
          </cell>
        </row>
        <row r="203">
          <cell r="A203" t="str">
            <v>Slovakia,SK</v>
          </cell>
        </row>
        <row r="204">
          <cell r="A204" t="str">
            <v>Slovenia,SI</v>
          </cell>
        </row>
        <row r="205">
          <cell r="A205" t="str">
            <v>Solomon Islands,SB</v>
          </cell>
        </row>
        <row r="206">
          <cell r="A206" t="str">
            <v>Somalia,SO</v>
          </cell>
        </row>
        <row r="207">
          <cell r="A207" t="str">
            <v>South Africa,ZA</v>
          </cell>
        </row>
        <row r="208">
          <cell r="A208" t="str">
            <v>South Georgia and the South Sandwich Islands,GS</v>
          </cell>
        </row>
        <row r="209">
          <cell r="A209" t="str">
            <v>South Sudan,SS</v>
          </cell>
        </row>
        <row r="210">
          <cell r="A210" t="str">
            <v>Spain,ES</v>
          </cell>
        </row>
        <row r="211">
          <cell r="A211" t="str">
            <v>Sri Lanka,LK</v>
          </cell>
        </row>
        <row r="212">
          <cell r="A212" t="str">
            <v>Sudan,SD</v>
          </cell>
        </row>
        <row r="213">
          <cell r="A213" t="str">
            <v>Suriname,SR</v>
          </cell>
        </row>
        <row r="214">
          <cell r="A214" t="str">
            <v>Svalbard and Jan Mayen,SJ</v>
          </cell>
        </row>
        <row r="215">
          <cell r="A215" t="str">
            <v>Swaziland,SZ</v>
          </cell>
        </row>
        <row r="216">
          <cell r="A216" t="str">
            <v>Sweden,SE</v>
          </cell>
        </row>
        <row r="217">
          <cell r="A217" t="str">
            <v>Switzerland,CH</v>
          </cell>
        </row>
        <row r="218">
          <cell r="A218" t="str">
            <v>Syrian Arab Republic,SY</v>
          </cell>
        </row>
        <row r="219">
          <cell r="A219" t="str">
            <v>"Taiwan, Province of China",TW</v>
          </cell>
        </row>
        <row r="220">
          <cell r="A220" t="str">
            <v>Tajikistan,TJ</v>
          </cell>
        </row>
        <row r="221">
          <cell r="A221" t="str">
            <v>"Tanzania, United Republic of",TZ</v>
          </cell>
        </row>
        <row r="222">
          <cell r="A222" t="str">
            <v>Thailand,TH</v>
          </cell>
        </row>
        <row r="223">
          <cell r="A223" t="str">
            <v>Timor-Leste,TL</v>
          </cell>
        </row>
        <row r="224">
          <cell r="A224" t="str">
            <v>Togo,TG</v>
          </cell>
        </row>
        <row r="225">
          <cell r="A225" t="str">
            <v>Tokelau,TK</v>
          </cell>
        </row>
        <row r="226">
          <cell r="A226" t="str">
            <v>Tonga,TO</v>
          </cell>
        </row>
        <row r="227">
          <cell r="A227" t="str">
            <v>Trinidad and Tobago,TT</v>
          </cell>
        </row>
        <row r="228">
          <cell r="A228" t="str">
            <v>Tunisia,TN</v>
          </cell>
        </row>
        <row r="229">
          <cell r="A229" t="str">
            <v>Turkey,TR</v>
          </cell>
        </row>
        <row r="230">
          <cell r="A230" t="str">
            <v>Turkmenistan,TM</v>
          </cell>
        </row>
        <row r="231">
          <cell r="A231" t="str">
            <v>Turks and Caicos Islands,TC</v>
          </cell>
        </row>
        <row r="232">
          <cell r="A232" t="str">
            <v>Tuvalu,TV</v>
          </cell>
        </row>
        <row r="233">
          <cell r="A233" t="str">
            <v>Uganda,UG</v>
          </cell>
        </row>
        <row r="234">
          <cell r="A234" t="str">
            <v>Ukraine,UA</v>
          </cell>
        </row>
        <row r="235">
          <cell r="A235" t="str">
            <v>United Arab Emirates,AE</v>
          </cell>
        </row>
        <row r="236">
          <cell r="A236" t="str">
            <v>United Kingdom,GB</v>
          </cell>
        </row>
        <row r="237">
          <cell r="A237" t="str">
            <v>United States,US</v>
          </cell>
        </row>
        <row r="238">
          <cell r="A238" t="str">
            <v>United States Minor Outlying Islands,UM</v>
          </cell>
        </row>
        <row r="239">
          <cell r="A239" t="str">
            <v>Uruguay,UY</v>
          </cell>
        </row>
        <row r="240">
          <cell r="A240" t="str">
            <v>Uzbekistan,UZ</v>
          </cell>
        </row>
        <row r="241">
          <cell r="A241" t="str">
            <v>Vanuatu,VU</v>
          </cell>
        </row>
        <row r="242">
          <cell r="A242" t="str">
            <v>"Venezuela, Bolivarian Republic of",VE</v>
          </cell>
        </row>
        <row r="243">
          <cell r="A243" t="str">
            <v>Viet Nam,VN</v>
          </cell>
        </row>
        <row r="244">
          <cell r="A244" t="str">
            <v>"Virgin Islands, British",VG</v>
          </cell>
        </row>
        <row r="245">
          <cell r="A245" t="str">
            <v>"Virgin Islands, U.S.",VI</v>
          </cell>
        </row>
        <row r="246">
          <cell r="A246" t="str">
            <v>Wallis and Futuna,WF</v>
          </cell>
        </row>
        <row r="247">
          <cell r="A247" t="str">
            <v>Western Sahara,EH</v>
          </cell>
        </row>
        <row r="248">
          <cell r="A248" t="str">
            <v>Yemen,YE</v>
          </cell>
        </row>
        <row r="249">
          <cell r="A249" t="str">
            <v>Zambia,ZM</v>
          </cell>
        </row>
        <row r="250">
          <cell r="A250" t="str">
            <v>Zimbabwe,ZW</v>
          </cell>
        </row>
        <row r="251">
          <cell r="A251" t="str">
            <v>Other</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General Info"/>
      <sheetName val="Section A"/>
      <sheetName val="Section B"/>
      <sheetName val="Section C"/>
      <sheetName val="Section D(1)"/>
      <sheetName val="Section D(2)"/>
      <sheetName val="Section E"/>
      <sheetName val="Section F"/>
      <sheetName val="Section G"/>
      <sheetName val="Section H"/>
      <sheetName val="Validation Tests"/>
      <sheetName val="Definitions"/>
      <sheetName val="Allowed Values"/>
      <sheetName val="30 09 2019 ASIC"/>
      <sheetName val="30 9 2019 BVI"/>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9">
          <cell r="B9" t="str">
            <v>N/A</v>
          </cell>
        </row>
        <row r="10">
          <cell r="B10" t="str">
            <v>Afghanistan,AF</v>
          </cell>
        </row>
        <row r="11">
          <cell r="B11" t="str">
            <v>Åland Islands,AX</v>
          </cell>
        </row>
        <row r="12">
          <cell r="B12" t="str">
            <v>Albania,AL</v>
          </cell>
        </row>
        <row r="13">
          <cell r="B13" t="str">
            <v>Algeria,DZ</v>
          </cell>
        </row>
        <row r="14">
          <cell r="B14" t="str">
            <v>American Samoa,AS</v>
          </cell>
        </row>
        <row r="15">
          <cell r="B15" t="str">
            <v>Andorra,AD</v>
          </cell>
        </row>
        <row r="16">
          <cell r="B16" t="str">
            <v>Angola,AO</v>
          </cell>
        </row>
        <row r="17">
          <cell r="B17" t="str">
            <v>Anguilla,AI</v>
          </cell>
        </row>
        <row r="18">
          <cell r="B18" t="str">
            <v>Antarctica,AQ</v>
          </cell>
        </row>
        <row r="19">
          <cell r="B19" t="str">
            <v>Antigua and Barbuda,AG</v>
          </cell>
        </row>
        <row r="20">
          <cell r="B20" t="str">
            <v>Argentina,AR</v>
          </cell>
        </row>
        <row r="21">
          <cell r="B21" t="str">
            <v>Armenia,AM</v>
          </cell>
        </row>
        <row r="22">
          <cell r="B22" t="str">
            <v>Aruba,AW</v>
          </cell>
        </row>
        <row r="23">
          <cell r="B23" t="str">
            <v>Australia,AU</v>
          </cell>
        </row>
        <row r="24">
          <cell r="B24" t="str">
            <v>Austria,AT</v>
          </cell>
        </row>
        <row r="25">
          <cell r="B25" t="str">
            <v>Azerbaijan,AZ</v>
          </cell>
        </row>
        <row r="26">
          <cell r="B26" t="str">
            <v>Bahamas,BS</v>
          </cell>
        </row>
        <row r="27">
          <cell r="B27" t="str">
            <v>Bahrain,BH</v>
          </cell>
        </row>
        <row r="28">
          <cell r="B28" t="str">
            <v>Bangladesh,BD</v>
          </cell>
        </row>
        <row r="29">
          <cell r="B29" t="str">
            <v>Barbados,BB</v>
          </cell>
        </row>
        <row r="30">
          <cell r="B30" t="str">
            <v>Belarus,BY</v>
          </cell>
        </row>
        <row r="31">
          <cell r="B31" t="str">
            <v>Belgium,BE</v>
          </cell>
        </row>
        <row r="32">
          <cell r="B32" t="str">
            <v>Belize,BZ</v>
          </cell>
        </row>
        <row r="33">
          <cell r="B33" t="str">
            <v>Benin,BJ</v>
          </cell>
        </row>
        <row r="34">
          <cell r="B34" t="str">
            <v>Bermuda,BM</v>
          </cell>
        </row>
        <row r="35">
          <cell r="B35" t="str">
            <v>Bhutan,BT</v>
          </cell>
        </row>
        <row r="36">
          <cell r="B36" t="str">
            <v>"Bolivia, Plurinational State of",BO</v>
          </cell>
        </row>
        <row r="37">
          <cell r="B37" t="str">
            <v>"Bonaire, Sint Eustatius and Saba",BQ</v>
          </cell>
        </row>
        <row r="38">
          <cell r="B38" t="str">
            <v>Bosnia and Herzegovina,BA</v>
          </cell>
        </row>
        <row r="39">
          <cell r="B39" t="str">
            <v>Botswana,BW</v>
          </cell>
        </row>
        <row r="40">
          <cell r="B40" t="str">
            <v>Bouvet Island,BV</v>
          </cell>
        </row>
        <row r="41">
          <cell r="B41" t="str">
            <v>Brazil,BR</v>
          </cell>
        </row>
        <row r="42">
          <cell r="B42" t="str">
            <v>British Indian Ocean Territory,IO</v>
          </cell>
        </row>
        <row r="43">
          <cell r="B43" t="str">
            <v>Brunei Darussalam,BN</v>
          </cell>
        </row>
        <row r="44">
          <cell r="B44" t="str">
            <v>Bulgaria,BG</v>
          </cell>
        </row>
        <row r="45">
          <cell r="B45" t="str">
            <v>Burkina Faso,BF</v>
          </cell>
        </row>
        <row r="46">
          <cell r="B46" t="str">
            <v>Burundi,BI</v>
          </cell>
        </row>
        <row r="47">
          <cell r="B47" t="str">
            <v>Cambodia,KH</v>
          </cell>
        </row>
        <row r="48">
          <cell r="B48" t="str">
            <v>Cameroon,CM</v>
          </cell>
        </row>
        <row r="49">
          <cell r="B49" t="str">
            <v>Canada,CA</v>
          </cell>
        </row>
        <row r="50">
          <cell r="B50" t="str">
            <v>Cape Verde,CV</v>
          </cell>
        </row>
        <row r="51">
          <cell r="B51" t="str">
            <v>Cayman Islands,KY</v>
          </cell>
        </row>
        <row r="52">
          <cell r="B52" t="str">
            <v>Central African Republic,CF</v>
          </cell>
        </row>
        <row r="53">
          <cell r="B53" t="str">
            <v>Chad,TD</v>
          </cell>
        </row>
        <row r="54">
          <cell r="B54" t="str">
            <v>Chile,CL</v>
          </cell>
        </row>
        <row r="55">
          <cell r="B55" t="str">
            <v>China,CN</v>
          </cell>
        </row>
        <row r="56">
          <cell r="B56" t="str">
            <v>Christmas Island,CX</v>
          </cell>
        </row>
        <row r="57">
          <cell r="B57" t="str">
            <v>Cocos (Keeling) Islands,CC</v>
          </cell>
        </row>
        <row r="58">
          <cell r="B58" t="str">
            <v>Colombia,CO</v>
          </cell>
        </row>
        <row r="59">
          <cell r="B59" t="str">
            <v>Comoros,KM</v>
          </cell>
        </row>
        <row r="60">
          <cell r="B60" t="str">
            <v>Congo,CG</v>
          </cell>
        </row>
        <row r="61">
          <cell r="B61" t="str">
            <v>"Congo, the Democratic Republic of the",CD</v>
          </cell>
        </row>
        <row r="62">
          <cell r="B62" t="str">
            <v>Cook Islands,CK</v>
          </cell>
        </row>
        <row r="63">
          <cell r="B63" t="str">
            <v>Costa Rica,CR</v>
          </cell>
        </row>
        <row r="64">
          <cell r="B64" t="str">
            <v>Côte d'Ivoire,CI</v>
          </cell>
        </row>
        <row r="65">
          <cell r="B65" t="str">
            <v>Croatia,HR</v>
          </cell>
        </row>
        <row r="66">
          <cell r="B66" t="str">
            <v>Cuba,CU</v>
          </cell>
        </row>
        <row r="67">
          <cell r="B67" t="str">
            <v>Curaçao,CW</v>
          </cell>
        </row>
        <row r="68">
          <cell r="B68" t="str">
            <v>Cyprus,CY</v>
          </cell>
        </row>
        <row r="69">
          <cell r="B69" t="str">
            <v>Czech Republic,CZ</v>
          </cell>
        </row>
        <row r="70">
          <cell r="B70" t="str">
            <v>Denmark,DK</v>
          </cell>
        </row>
        <row r="71">
          <cell r="B71" t="str">
            <v>Djibouti,DJ</v>
          </cell>
        </row>
        <row r="72">
          <cell r="B72" t="str">
            <v>Dominica,DM</v>
          </cell>
        </row>
        <row r="73">
          <cell r="B73" t="str">
            <v>Dominican Republic,DO</v>
          </cell>
        </row>
        <row r="74">
          <cell r="B74" t="str">
            <v>Ecuador,EC</v>
          </cell>
        </row>
        <row r="75">
          <cell r="B75" t="str">
            <v>Egypt,EG</v>
          </cell>
        </row>
        <row r="76">
          <cell r="B76" t="str">
            <v>El Salvador,SV</v>
          </cell>
        </row>
        <row r="77">
          <cell r="B77" t="str">
            <v>Equatorial Guinea,GQ</v>
          </cell>
        </row>
        <row r="78">
          <cell r="B78" t="str">
            <v>Eritrea,ER</v>
          </cell>
        </row>
        <row r="79">
          <cell r="B79" t="str">
            <v>Estonia,EE</v>
          </cell>
        </row>
        <row r="80">
          <cell r="B80" t="str">
            <v>Ethiopia,ET</v>
          </cell>
        </row>
        <row r="81">
          <cell r="B81" t="str">
            <v>Falkland Islands (Malvinas),FK</v>
          </cell>
        </row>
        <row r="82">
          <cell r="B82" t="str">
            <v>Faroe Islands,FO</v>
          </cell>
        </row>
        <row r="83">
          <cell r="B83" t="str">
            <v>Fiji,FJ</v>
          </cell>
        </row>
        <row r="84">
          <cell r="B84" t="str">
            <v>Finland,FI</v>
          </cell>
        </row>
        <row r="85">
          <cell r="B85" t="str">
            <v>France,FR</v>
          </cell>
        </row>
        <row r="86">
          <cell r="B86" t="str">
            <v>French Guiana,GF</v>
          </cell>
        </row>
        <row r="87">
          <cell r="B87" t="str">
            <v>French Polynesia,PF</v>
          </cell>
        </row>
        <row r="88">
          <cell r="B88" t="str">
            <v>French Southern Territories,TF</v>
          </cell>
        </row>
        <row r="89">
          <cell r="B89" t="str">
            <v>Gabon,GA</v>
          </cell>
        </row>
        <row r="90">
          <cell r="B90" t="str">
            <v>Gambia,GM</v>
          </cell>
        </row>
        <row r="91">
          <cell r="B91" t="str">
            <v>Georgia,GE</v>
          </cell>
        </row>
        <row r="92">
          <cell r="B92" t="str">
            <v>Germany,DE</v>
          </cell>
        </row>
        <row r="93">
          <cell r="B93" t="str">
            <v>Ghana,GH</v>
          </cell>
        </row>
        <row r="94">
          <cell r="B94" t="str">
            <v>Gibraltar,GI</v>
          </cell>
        </row>
        <row r="95">
          <cell r="B95" t="str">
            <v>Greece,GR</v>
          </cell>
        </row>
        <row r="96">
          <cell r="B96" t="str">
            <v>Greenland,GL</v>
          </cell>
        </row>
        <row r="97">
          <cell r="B97" t="str">
            <v>Grenada,GD</v>
          </cell>
        </row>
        <row r="98">
          <cell r="B98" t="str">
            <v>Guadeloupe,GP</v>
          </cell>
        </row>
        <row r="99">
          <cell r="B99" t="str">
            <v>Guam,GU</v>
          </cell>
        </row>
        <row r="100">
          <cell r="B100" t="str">
            <v>Guatemala,GT</v>
          </cell>
        </row>
        <row r="101">
          <cell r="B101" t="str">
            <v>Guernsey,GG</v>
          </cell>
        </row>
        <row r="102">
          <cell r="B102" t="str">
            <v>Guinea,GN</v>
          </cell>
        </row>
        <row r="103">
          <cell r="B103" t="str">
            <v>Guinea-Bissau,GW</v>
          </cell>
        </row>
        <row r="104">
          <cell r="B104" t="str">
            <v>Guyana,GY</v>
          </cell>
        </row>
        <row r="105">
          <cell r="B105" t="str">
            <v>Haiti,HT</v>
          </cell>
        </row>
        <row r="106">
          <cell r="B106" t="str">
            <v>Heard Island and McDonald Islands,HM</v>
          </cell>
        </row>
        <row r="107">
          <cell r="B107" t="str">
            <v>Holy See (Vatican City State),VA</v>
          </cell>
        </row>
        <row r="108">
          <cell r="B108" t="str">
            <v>Honduras,HN</v>
          </cell>
        </row>
        <row r="109">
          <cell r="B109" t="str">
            <v>Hong Kong,HK</v>
          </cell>
        </row>
        <row r="110">
          <cell r="B110" t="str">
            <v>Hungary,HU</v>
          </cell>
        </row>
        <row r="111">
          <cell r="B111" t="str">
            <v>Iceland,IS</v>
          </cell>
        </row>
        <row r="112">
          <cell r="B112" t="str">
            <v>India,IN</v>
          </cell>
        </row>
        <row r="113">
          <cell r="B113" t="str">
            <v>Indonesia,ID</v>
          </cell>
        </row>
        <row r="114">
          <cell r="B114" t="str">
            <v>"Iran, Islamic Republic of",IR</v>
          </cell>
        </row>
        <row r="115">
          <cell r="B115" t="str">
            <v>Iraq,IQ</v>
          </cell>
        </row>
        <row r="116">
          <cell r="B116" t="str">
            <v>Ireland,IE</v>
          </cell>
        </row>
        <row r="117">
          <cell r="B117" t="str">
            <v>Isle of Man,IM</v>
          </cell>
        </row>
        <row r="118">
          <cell r="B118" t="str">
            <v>Israel,IL</v>
          </cell>
        </row>
        <row r="119">
          <cell r="B119" t="str">
            <v>Italy,IT</v>
          </cell>
        </row>
        <row r="120">
          <cell r="B120" t="str">
            <v>Jamaica,JM</v>
          </cell>
        </row>
        <row r="121">
          <cell r="B121" t="str">
            <v>Japan,JP</v>
          </cell>
        </row>
        <row r="122">
          <cell r="B122" t="str">
            <v>Jersey,JE</v>
          </cell>
        </row>
        <row r="123">
          <cell r="B123" t="str">
            <v>Jordan,JO</v>
          </cell>
        </row>
        <row r="124">
          <cell r="B124" t="str">
            <v>Kazakhstan,KZ</v>
          </cell>
        </row>
        <row r="125">
          <cell r="B125" t="str">
            <v>Kenya,KE</v>
          </cell>
        </row>
        <row r="126">
          <cell r="B126" t="str">
            <v>Kiribati,KI</v>
          </cell>
        </row>
        <row r="127">
          <cell r="B127" t="str">
            <v>"Korea, Democratic People's Republic of",KP</v>
          </cell>
        </row>
        <row r="128">
          <cell r="B128" t="str">
            <v>"Korea, Republic of",KR</v>
          </cell>
        </row>
        <row r="129">
          <cell r="B129" t="str">
            <v>Kuwait,KW</v>
          </cell>
        </row>
        <row r="130">
          <cell r="B130" t="str">
            <v>Kyrgyzstan,KG</v>
          </cell>
        </row>
        <row r="131">
          <cell r="B131" t="str">
            <v>Lao People's Democratic Republic,LA</v>
          </cell>
        </row>
        <row r="132">
          <cell r="B132" t="str">
            <v>Latvia,LV</v>
          </cell>
        </row>
        <row r="133">
          <cell r="B133" t="str">
            <v>Lebanon,LB</v>
          </cell>
        </row>
        <row r="134">
          <cell r="B134" t="str">
            <v>Lesotho,LS</v>
          </cell>
        </row>
        <row r="135">
          <cell r="B135" t="str">
            <v>Liberia,LR</v>
          </cell>
        </row>
        <row r="136">
          <cell r="B136" t="str">
            <v>Libya,LY</v>
          </cell>
        </row>
        <row r="137">
          <cell r="B137" t="str">
            <v>Liechtenstein,LI</v>
          </cell>
        </row>
        <row r="138">
          <cell r="B138" t="str">
            <v>Lithuania,LT</v>
          </cell>
        </row>
        <row r="139">
          <cell r="B139" t="str">
            <v>Luxembourg,LU</v>
          </cell>
        </row>
        <row r="140">
          <cell r="B140" t="str">
            <v>Macao,MO</v>
          </cell>
        </row>
        <row r="141">
          <cell r="B141" t="str">
            <v>"Macedonia, the Former Yugoslav Republic of",MK</v>
          </cell>
        </row>
        <row r="142">
          <cell r="B142" t="str">
            <v>Madagascar,MG</v>
          </cell>
        </row>
        <row r="143">
          <cell r="B143" t="str">
            <v>Malawi,MW</v>
          </cell>
        </row>
        <row r="144">
          <cell r="B144" t="str">
            <v>Malaysia,MY</v>
          </cell>
        </row>
        <row r="145">
          <cell r="B145" t="str">
            <v>Maldives,MV</v>
          </cell>
        </row>
        <row r="146">
          <cell r="B146" t="str">
            <v>Mali,ML</v>
          </cell>
        </row>
        <row r="147">
          <cell r="B147" t="str">
            <v>Malta,MT</v>
          </cell>
        </row>
        <row r="148">
          <cell r="B148" t="str">
            <v>Marshall Islands,MH</v>
          </cell>
        </row>
        <row r="149">
          <cell r="B149" t="str">
            <v>Martinique,MQ</v>
          </cell>
        </row>
        <row r="150">
          <cell r="B150" t="str">
            <v>Mauritania,MR</v>
          </cell>
        </row>
        <row r="151">
          <cell r="B151" t="str">
            <v>Mauritius,MU</v>
          </cell>
        </row>
        <row r="152">
          <cell r="B152" t="str">
            <v>Mayotte,YT</v>
          </cell>
        </row>
        <row r="153">
          <cell r="B153" t="str">
            <v>Mexico,MX</v>
          </cell>
        </row>
        <row r="154">
          <cell r="B154" t="str">
            <v>"Micronesia, Federated States of",FM</v>
          </cell>
        </row>
        <row r="155">
          <cell r="B155" t="str">
            <v>"Moldova, Republic of",MD</v>
          </cell>
        </row>
        <row r="156">
          <cell r="B156" t="str">
            <v>Monaco,MC</v>
          </cell>
        </row>
        <row r="157">
          <cell r="B157" t="str">
            <v>Mongolia,MN</v>
          </cell>
        </row>
        <row r="158">
          <cell r="B158" t="str">
            <v>Montenegro,ME</v>
          </cell>
        </row>
        <row r="159">
          <cell r="B159" t="str">
            <v>Montserrat,MS</v>
          </cell>
        </row>
        <row r="160">
          <cell r="B160" t="str">
            <v>Morocco,MA</v>
          </cell>
        </row>
        <row r="161">
          <cell r="B161" t="str">
            <v>Mozambique,MZ</v>
          </cell>
        </row>
        <row r="162">
          <cell r="B162" t="str">
            <v>Myanmar,MM</v>
          </cell>
        </row>
        <row r="163">
          <cell r="B163" t="str">
            <v>Namibia,NA</v>
          </cell>
        </row>
        <row r="164">
          <cell r="B164" t="str">
            <v>Nauru,NR</v>
          </cell>
        </row>
        <row r="165">
          <cell r="B165" t="str">
            <v>Nepal,NP</v>
          </cell>
        </row>
        <row r="166">
          <cell r="B166" t="str">
            <v>Netherlands,NL</v>
          </cell>
        </row>
        <row r="167">
          <cell r="B167" t="str">
            <v>New Caledonia,NC</v>
          </cell>
        </row>
        <row r="168">
          <cell r="B168" t="str">
            <v>New Zealand,NZ</v>
          </cell>
        </row>
        <row r="169">
          <cell r="B169" t="str">
            <v>Nicaragua,NI</v>
          </cell>
        </row>
        <row r="170">
          <cell r="B170" t="str">
            <v>Niger,NE</v>
          </cell>
        </row>
        <row r="171">
          <cell r="B171" t="str">
            <v>Nigeria,NG</v>
          </cell>
        </row>
        <row r="172">
          <cell r="B172" t="str">
            <v>Niue,NU</v>
          </cell>
        </row>
        <row r="173">
          <cell r="B173" t="str">
            <v>Norfolk Island,NF</v>
          </cell>
        </row>
        <row r="174">
          <cell r="B174" t="str">
            <v>Northern Mariana Islands,MP</v>
          </cell>
        </row>
        <row r="175">
          <cell r="B175" t="str">
            <v>Norway,NO</v>
          </cell>
        </row>
        <row r="176">
          <cell r="B176" t="str">
            <v>Oman,OM</v>
          </cell>
        </row>
        <row r="177">
          <cell r="B177" t="str">
            <v>Pakistan,PK</v>
          </cell>
        </row>
        <row r="178">
          <cell r="B178" t="str">
            <v>Palau,PW</v>
          </cell>
        </row>
        <row r="179">
          <cell r="B179" t="str">
            <v>"Palestine, State of",PS</v>
          </cell>
        </row>
        <row r="180">
          <cell r="B180" t="str">
            <v>Panama,PA</v>
          </cell>
        </row>
        <row r="181">
          <cell r="B181" t="str">
            <v>Papua New Guinea,PG</v>
          </cell>
        </row>
        <row r="182">
          <cell r="B182" t="str">
            <v>Paraguay,PY</v>
          </cell>
        </row>
        <row r="183">
          <cell r="B183" t="str">
            <v>Peru,PE</v>
          </cell>
        </row>
        <row r="184">
          <cell r="B184" t="str">
            <v>Philippines,PH</v>
          </cell>
        </row>
        <row r="185">
          <cell r="B185" t="str">
            <v>Pitcairn,PN</v>
          </cell>
        </row>
        <row r="186">
          <cell r="B186" t="str">
            <v>Poland,PL</v>
          </cell>
        </row>
        <row r="187">
          <cell r="B187" t="str">
            <v>Portugal,PT</v>
          </cell>
        </row>
        <row r="188">
          <cell r="B188" t="str">
            <v>Puerto Rico,PR</v>
          </cell>
        </row>
        <row r="189">
          <cell r="B189" t="str">
            <v>Qatar,QA</v>
          </cell>
        </row>
        <row r="190">
          <cell r="B190" t="str">
            <v>Réunion,RE</v>
          </cell>
        </row>
        <row r="191">
          <cell r="B191" t="str">
            <v>Romania,RO</v>
          </cell>
        </row>
        <row r="192">
          <cell r="B192" t="str">
            <v>Russian Federation,RU</v>
          </cell>
        </row>
        <row r="193">
          <cell r="B193" t="str">
            <v>Rwanda,RW</v>
          </cell>
        </row>
        <row r="194">
          <cell r="B194" t="str">
            <v>Saint Barthélemy,BL</v>
          </cell>
        </row>
        <row r="195">
          <cell r="B195" t="str">
            <v>"Saint Helena, Ascension and Tristan da Cunha",SH</v>
          </cell>
        </row>
        <row r="196">
          <cell r="B196" t="str">
            <v>Saint Kitts and Nevis,KN</v>
          </cell>
        </row>
        <row r="197">
          <cell r="B197" t="str">
            <v>Saint Lucia,LC</v>
          </cell>
        </row>
        <row r="198">
          <cell r="B198" t="str">
            <v>Saint Martin (French part),MF</v>
          </cell>
        </row>
        <row r="199">
          <cell r="B199" t="str">
            <v>Saint Pierre and Miquelon,PM</v>
          </cell>
        </row>
        <row r="200">
          <cell r="B200" t="str">
            <v>Saint Vincent and the Grenadines,VC</v>
          </cell>
        </row>
        <row r="201">
          <cell r="B201" t="str">
            <v>Samoa,WS</v>
          </cell>
        </row>
        <row r="202">
          <cell r="B202" t="str">
            <v>San Marino,SM</v>
          </cell>
        </row>
        <row r="203">
          <cell r="B203" t="str">
            <v>Sao Tome and Principe,ST</v>
          </cell>
        </row>
        <row r="204">
          <cell r="B204" t="str">
            <v>Saudi Arabia,SA</v>
          </cell>
        </row>
        <row r="205">
          <cell r="B205" t="str">
            <v>Senegal,SN</v>
          </cell>
        </row>
        <row r="206">
          <cell r="B206" t="str">
            <v>Serbia,RS</v>
          </cell>
        </row>
        <row r="207">
          <cell r="B207" t="str">
            <v>Seychelles,SC</v>
          </cell>
        </row>
        <row r="208">
          <cell r="B208" t="str">
            <v>Sierra Leone,SL</v>
          </cell>
        </row>
        <row r="209">
          <cell r="B209" t="str">
            <v>Singapore,SG</v>
          </cell>
        </row>
        <row r="210">
          <cell r="B210" t="str">
            <v>Sint Maarten (Dutch part),SX</v>
          </cell>
        </row>
        <row r="211">
          <cell r="B211" t="str">
            <v>Slovakia,SK</v>
          </cell>
        </row>
        <row r="212">
          <cell r="B212" t="str">
            <v>Slovenia,SI</v>
          </cell>
        </row>
        <row r="213">
          <cell r="B213" t="str">
            <v>Solomon Islands,SB</v>
          </cell>
        </row>
        <row r="214">
          <cell r="B214" t="str">
            <v>Somalia,SO</v>
          </cell>
        </row>
        <row r="215">
          <cell r="B215" t="str">
            <v>South Africa,ZA</v>
          </cell>
        </row>
        <row r="216">
          <cell r="B216" t="str">
            <v>South Georgia and the South Sandwich Islands,GS</v>
          </cell>
        </row>
        <row r="217">
          <cell r="B217" t="str">
            <v>South Sudan,SS</v>
          </cell>
        </row>
        <row r="218">
          <cell r="B218" t="str">
            <v>Spain,ES</v>
          </cell>
        </row>
        <row r="219">
          <cell r="B219" t="str">
            <v>Sri Lanka,LK</v>
          </cell>
        </row>
        <row r="220">
          <cell r="B220" t="str">
            <v>Sudan,SD</v>
          </cell>
        </row>
        <row r="221">
          <cell r="B221" t="str">
            <v>Suriname,SR</v>
          </cell>
        </row>
        <row r="222">
          <cell r="B222" t="str">
            <v>Svalbard and Jan Mayen,SJ</v>
          </cell>
        </row>
        <row r="223">
          <cell r="B223" t="str">
            <v>Swaziland,SZ</v>
          </cell>
        </row>
        <row r="224">
          <cell r="B224" t="str">
            <v>Sweden,SE</v>
          </cell>
        </row>
        <row r="225">
          <cell r="B225" t="str">
            <v>Switzerland,CH</v>
          </cell>
        </row>
        <row r="226">
          <cell r="B226" t="str">
            <v>Syrian Arab Republic,SY</v>
          </cell>
        </row>
        <row r="227">
          <cell r="B227" t="str">
            <v>"Taiwan, Province of China",TW</v>
          </cell>
        </row>
        <row r="228">
          <cell r="B228" t="str">
            <v>Tajikistan,TJ</v>
          </cell>
        </row>
        <row r="229">
          <cell r="B229" t="str">
            <v>"Tanzania, United Republic of",TZ</v>
          </cell>
        </row>
        <row r="230">
          <cell r="B230" t="str">
            <v>Thailand,TH</v>
          </cell>
        </row>
        <row r="231">
          <cell r="B231" t="str">
            <v>Timor-Leste,TL</v>
          </cell>
        </row>
        <row r="232">
          <cell r="B232" t="str">
            <v>Togo,TG</v>
          </cell>
        </row>
        <row r="233">
          <cell r="B233" t="str">
            <v>Tokelau,TK</v>
          </cell>
        </row>
        <row r="234">
          <cell r="B234" t="str">
            <v>Tonga,TO</v>
          </cell>
        </row>
        <row r="235">
          <cell r="B235" t="str">
            <v>Trinidad and Tobago,TT</v>
          </cell>
        </row>
        <row r="236">
          <cell r="B236" t="str">
            <v>Tunisia,TN</v>
          </cell>
        </row>
        <row r="237">
          <cell r="B237" t="str">
            <v>Turkey,TR</v>
          </cell>
        </row>
        <row r="238">
          <cell r="B238" t="str">
            <v>Turkmenistan,TM</v>
          </cell>
        </row>
        <row r="239">
          <cell r="B239" t="str">
            <v>Turks and Caicos Islands,TC</v>
          </cell>
        </row>
        <row r="240">
          <cell r="B240" t="str">
            <v>Tuvalu,TV</v>
          </cell>
        </row>
        <row r="241">
          <cell r="B241" t="str">
            <v>Uganda,UG</v>
          </cell>
        </row>
        <row r="242">
          <cell r="B242" t="str">
            <v>Ukraine,UA</v>
          </cell>
        </row>
        <row r="243">
          <cell r="B243" t="str">
            <v>United Arab Emirates,AE</v>
          </cell>
        </row>
        <row r="244">
          <cell r="B244" t="str">
            <v>United Kingdom,GB</v>
          </cell>
        </row>
        <row r="245">
          <cell r="B245" t="str">
            <v>United States,US</v>
          </cell>
        </row>
        <row r="246">
          <cell r="B246" t="str">
            <v>United States Minor Outlying Islands,UM</v>
          </cell>
        </row>
        <row r="247">
          <cell r="B247" t="str">
            <v>Uruguay,UY</v>
          </cell>
        </row>
        <row r="248">
          <cell r="B248" t="str">
            <v>Uzbekistan,UZ</v>
          </cell>
        </row>
        <row r="249">
          <cell r="B249" t="str">
            <v>Vanuatu,VU</v>
          </cell>
        </row>
        <row r="250">
          <cell r="B250" t="str">
            <v>"Venezuela, Bolivarian Republic of",VE</v>
          </cell>
        </row>
        <row r="251">
          <cell r="B251" t="str">
            <v>Viet Nam,VN</v>
          </cell>
        </row>
        <row r="252">
          <cell r="B252" t="str">
            <v>"Virgin Islands, British",VG</v>
          </cell>
        </row>
        <row r="253">
          <cell r="B253" t="str">
            <v>"Virgin Islands, U.S.",VI</v>
          </cell>
        </row>
        <row r="254">
          <cell r="B254" t="str">
            <v>Wallis and Futuna,WF</v>
          </cell>
        </row>
        <row r="255">
          <cell r="B255" t="str">
            <v>Western Sahara,EH</v>
          </cell>
        </row>
        <row r="256">
          <cell r="B256" t="str">
            <v>Yemen,YE</v>
          </cell>
        </row>
        <row r="257">
          <cell r="B257" t="str">
            <v>Zambia,ZM</v>
          </cell>
        </row>
        <row r="258">
          <cell r="B258" t="str">
            <v>Zimbabwe,ZW</v>
          </cell>
        </row>
        <row r="259">
          <cell r="B259" t="str">
            <v>Other</v>
          </cell>
        </row>
      </sheetData>
      <sheetData sheetId="14" refreshError="1"/>
      <sheetData sheetId="15"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CA1"/>
      <sheetName val="CA2"/>
      <sheetName val="CA3"/>
      <sheetName val="CA4"/>
      <sheetName val="CA5.1"/>
      <sheetName val="CA5.2"/>
      <sheetName val="GS TOTAL"/>
      <sheetName val="GS"/>
      <sheetName val="CR SA-TOTAL EXPOSURES"/>
      <sheetName val="CR SA-CENTRAL GOV&amp;CENTRAL BANKS"/>
      <sheetName val="CR SA-REGIONAL GOV&amp;LOCAL AUTHOR"/>
      <sheetName val="CR SA-PUBLIC SECTOR ENTITIES"/>
      <sheetName val="CR SA-MULTILATERAL DEVEL. BANKS"/>
      <sheetName val="CR SA-INTERNAT. ORGANISATIONS"/>
      <sheetName val="CR SA-INSTITUTIONS"/>
      <sheetName val="CR SA-CORPORATES"/>
      <sheetName val="CR SA-SEC BY MORTGAGES ON IMMOV"/>
      <sheetName val="CR SA-RETAIL"/>
      <sheetName val="CR SA-DEFAULT"/>
      <sheetName val="CR SA-PARTICULARLY HIGH RISK"/>
      <sheetName val="CR SA-COVERED BONDS"/>
      <sheetName val="CR SA-SHORT TERM ON INST.&amp;COR."/>
      <sheetName val="CR SA-CIUs"/>
      <sheetName val="CR SA -EQUITY"/>
      <sheetName val="CR SA -OTHER"/>
      <sheetName val="CR SETT"/>
      <sheetName val="CR SEC SA"/>
      <sheetName val="CR SEC"/>
      <sheetName val="CR SEC Details"/>
      <sheetName val="SEC Details Approach"/>
      <sheetName val="OPR"/>
      <sheetName val="OPR DETAILS 1"/>
      <sheetName val="OPR DETAILS 2"/>
      <sheetName val="MKR SA TDI - Summary"/>
      <sheetName val="MKR SA TDI USD"/>
      <sheetName val="MKR SA TDI EUR"/>
      <sheetName val="MKR SA TDI RUB"/>
      <sheetName val="MKR SA TDI CHF"/>
      <sheetName val="MKR SA TDI GBP"/>
      <sheetName val="MKR SA TDI JPY"/>
      <sheetName val="MKR SA TDI OTHER"/>
      <sheetName val="MKR SA SEC"/>
      <sheetName val="MKR SA CTP"/>
      <sheetName val="MKR SA EQU TOTAL"/>
      <sheetName val="MKR SA EQU Austria"/>
      <sheetName val="MKR SA EQU Belgium"/>
      <sheetName val="MKR SA EQU Bulgaria"/>
      <sheetName val="MKR SA EQU Cyprus"/>
      <sheetName val="MKR SA EQU Czech Republic"/>
      <sheetName val="MKR SA EQU Denmark"/>
      <sheetName val="MKR SA EQU Estonia"/>
      <sheetName val="MKR SA EQU Egypt"/>
      <sheetName val="MKR SA EQU Finland"/>
      <sheetName val="MKR SA EQU France"/>
      <sheetName val="MKR SA EQU Germany"/>
      <sheetName val="MKR SA EQU Greece"/>
      <sheetName val="MKR SA EQU Hungary"/>
      <sheetName val="MKR SA EQU Iceland"/>
      <sheetName val="MKR SA EQU Ireland"/>
      <sheetName val="MKR SA EQU Italy"/>
      <sheetName val="MKR SA EQU Latvia"/>
      <sheetName val="MKR SA EQU Lithuania"/>
      <sheetName val="MKR SA EQU Liechtenstein"/>
      <sheetName val="MKR SA EQU Luxembourg"/>
      <sheetName val="MKR SA EQU Malta"/>
      <sheetName val="MKR SA EQU Netherlands"/>
      <sheetName val="MKR SA EQU Norway"/>
      <sheetName val="MKR SA EQU Poland"/>
      <sheetName val="MKR SA EQU Portugal"/>
      <sheetName val="MKR SA EQU Romania"/>
      <sheetName val="MKR SA EQU Slovakia"/>
      <sheetName val="MKR SA EQU Slovenia"/>
      <sheetName val="MKR SA EQU Spain"/>
      <sheetName val="MKR SA EQU Sweden"/>
      <sheetName val="MKR SA EQU United Kingdom"/>
      <sheetName val="MKR SA EQU Albania"/>
      <sheetName val="MKR SA EQU Japan"/>
      <sheetName val="MKR SA EQU FYROM"/>
      <sheetName val="MKR SA EQU Russian Federation"/>
      <sheetName val="MKR SA EQU Serbia"/>
      <sheetName val="MKR SA EQU Switzerland"/>
      <sheetName val="MKR SA EQU Turkey"/>
      <sheetName val="MKR SA EQU Ukraine"/>
      <sheetName val="MKR SA EQU USA"/>
      <sheetName val="MKR SA EQU OTHER"/>
      <sheetName val="MKR SA FX"/>
      <sheetName val="MKR SA COM"/>
      <sheetName val="CVA"/>
      <sheetName val="GOV Country 1"/>
      <sheetName val="GOV Country 2"/>
      <sheetName val="GOV Country 3"/>
      <sheetName val="GOV Country 4"/>
      <sheetName val="GOV Country 5"/>
      <sheetName val="GOV Country 6"/>
      <sheetName val="GOV Country 7"/>
      <sheetName val="GOV Country 8"/>
      <sheetName val="GOV Country 9"/>
      <sheetName val="GOV Country 10"/>
      <sheetName val="MKR SA EXCESS ON LE IN TB"/>
      <sheetName val="FIXED OVERHEAD"/>
      <sheetName val="Lists"/>
      <sheetName val="Working Sheet"/>
      <sheetName val="Countri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row r="2">
          <cell r="B2">
            <v>730</v>
          </cell>
        </row>
      </sheetData>
      <sheetData sheetId="102"/>
      <sheetData sheetId="103">
        <row r="1">
          <cell r="A1" t="str">
            <v>N/A</v>
          </cell>
        </row>
        <row r="2">
          <cell r="A2" t="str">
            <v>Afghanistan,AF</v>
          </cell>
        </row>
        <row r="3">
          <cell r="A3" t="str">
            <v>Åland Islands,AX</v>
          </cell>
        </row>
        <row r="4">
          <cell r="A4" t="str">
            <v>Albania,AL</v>
          </cell>
        </row>
        <row r="5">
          <cell r="A5" t="str">
            <v>Algeria,DZ</v>
          </cell>
        </row>
        <row r="6">
          <cell r="A6" t="str">
            <v>American Samoa,AS</v>
          </cell>
        </row>
        <row r="7">
          <cell r="A7" t="str">
            <v>Andorra,AD</v>
          </cell>
        </row>
        <row r="8">
          <cell r="A8" t="str">
            <v>Angola,AO</v>
          </cell>
        </row>
        <row r="9">
          <cell r="A9" t="str">
            <v>Anguilla,AI</v>
          </cell>
        </row>
        <row r="10">
          <cell r="A10" t="str">
            <v>Antarctica,AQ</v>
          </cell>
        </row>
        <row r="11">
          <cell r="A11" t="str">
            <v>Antigua and Barbuda,AG</v>
          </cell>
        </row>
        <row r="12">
          <cell r="A12" t="str">
            <v>Argentina,AR</v>
          </cell>
        </row>
        <row r="13">
          <cell r="A13" t="str">
            <v>Armenia,AM</v>
          </cell>
        </row>
        <row r="14">
          <cell r="A14" t="str">
            <v>Aruba,AW</v>
          </cell>
        </row>
        <row r="15">
          <cell r="A15" t="str">
            <v>Australia,AU</v>
          </cell>
        </row>
        <row r="16">
          <cell r="A16" t="str">
            <v>Austria,AT</v>
          </cell>
        </row>
        <row r="17">
          <cell r="A17" t="str">
            <v>Azerbaijan,AZ</v>
          </cell>
        </row>
        <row r="18">
          <cell r="A18" t="str">
            <v>Bahamas,BS</v>
          </cell>
        </row>
        <row r="19">
          <cell r="A19" t="str">
            <v>Bahrain,BH</v>
          </cell>
        </row>
        <row r="20">
          <cell r="A20" t="str">
            <v>Bangladesh,BD</v>
          </cell>
        </row>
        <row r="21">
          <cell r="A21" t="str">
            <v>Barbados,BB</v>
          </cell>
        </row>
        <row r="22">
          <cell r="A22" t="str">
            <v>Belarus,BY</v>
          </cell>
        </row>
        <row r="23">
          <cell r="A23" t="str">
            <v>Belgium,BE</v>
          </cell>
        </row>
        <row r="24">
          <cell r="A24" t="str">
            <v>Belize,BZ</v>
          </cell>
        </row>
        <row r="25">
          <cell r="A25" t="str">
            <v>Benin,BJ</v>
          </cell>
        </row>
        <row r="26">
          <cell r="A26" t="str">
            <v>Bermuda,BM</v>
          </cell>
        </row>
        <row r="27">
          <cell r="A27" t="str">
            <v>Bhutan,BT</v>
          </cell>
        </row>
        <row r="28">
          <cell r="A28" t="str">
            <v>"Bolivia, Plurinational State of",BO</v>
          </cell>
        </row>
        <row r="29">
          <cell r="A29" t="str">
            <v>"Bonaire, Sint Eustatius and Saba",BQ</v>
          </cell>
        </row>
        <row r="30">
          <cell r="A30" t="str">
            <v>Bosnia and Herzegovina,BA</v>
          </cell>
        </row>
        <row r="31">
          <cell r="A31" t="str">
            <v>Botswana,BW</v>
          </cell>
        </row>
        <row r="32">
          <cell r="A32" t="str">
            <v>Bouvet Island,BV</v>
          </cell>
        </row>
        <row r="33">
          <cell r="A33" t="str">
            <v>Brazil,BR</v>
          </cell>
        </row>
        <row r="34">
          <cell r="A34" t="str">
            <v>British Indian Ocean Territory,IO</v>
          </cell>
        </row>
        <row r="35">
          <cell r="A35" t="str">
            <v>Brunei Darussalam,BN</v>
          </cell>
        </row>
        <row r="36">
          <cell r="A36" t="str">
            <v>Bulgaria,BG</v>
          </cell>
        </row>
        <row r="37">
          <cell r="A37" t="str">
            <v>Burkina Faso,BF</v>
          </cell>
        </row>
        <row r="38">
          <cell r="A38" t="str">
            <v>Burundi,BI</v>
          </cell>
        </row>
        <row r="39">
          <cell r="A39" t="str">
            <v>Cambodia,KH</v>
          </cell>
        </row>
        <row r="40">
          <cell r="A40" t="str">
            <v>Cameroon,CM</v>
          </cell>
        </row>
        <row r="41">
          <cell r="A41" t="str">
            <v>Canada,CA</v>
          </cell>
        </row>
        <row r="42">
          <cell r="A42" t="str">
            <v>Cape Verde,CV</v>
          </cell>
        </row>
        <row r="43">
          <cell r="A43" t="str">
            <v>Cayman Islands,KY</v>
          </cell>
        </row>
        <row r="44">
          <cell r="A44" t="str">
            <v>Central African Republic,CF</v>
          </cell>
        </row>
        <row r="45">
          <cell r="A45" t="str">
            <v>Chad,TD</v>
          </cell>
        </row>
        <row r="46">
          <cell r="A46" t="str">
            <v>Chile,CL</v>
          </cell>
        </row>
        <row r="47">
          <cell r="A47" t="str">
            <v>China,CN</v>
          </cell>
        </row>
        <row r="48">
          <cell r="A48" t="str">
            <v>Christmas Island,CX</v>
          </cell>
        </row>
        <row r="49">
          <cell r="A49" t="str">
            <v>Cocos (Keeling) Islands,CC</v>
          </cell>
        </row>
        <row r="50">
          <cell r="A50" t="str">
            <v>Colombia,CO</v>
          </cell>
        </row>
        <row r="51">
          <cell r="A51" t="str">
            <v>Comoros,KM</v>
          </cell>
        </row>
        <row r="52">
          <cell r="A52" t="str">
            <v>Congo,CG</v>
          </cell>
        </row>
        <row r="53">
          <cell r="A53" t="str">
            <v>"Congo, the Democratic Republic of the",CD</v>
          </cell>
        </row>
        <row r="54">
          <cell r="A54" t="str">
            <v>Cook Islands,CK</v>
          </cell>
        </row>
        <row r="55">
          <cell r="A55" t="str">
            <v>Costa Rica,CR</v>
          </cell>
        </row>
        <row r="56">
          <cell r="A56" t="str">
            <v>Côte d'Ivoire,CI</v>
          </cell>
        </row>
        <row r="57">
          <cell r="A57" t="str">
            <v>Croatia,HR</v>
          </cell>
        </row>
        <row r="58">
          <cell r="A58" t="str">
            <v>Cuba,CU</v>
          </cell>
        </row>
        <row r="59">
          <cell r="A59" t="str">
            <v>Curaçao,CW</v>
          </cell>
        </row>
        <row r="60">
          <cell r="A60" t="str">
            <v>Cyprus,CY</v>
          </cell>
        </row>
        <row r="61">
          <cell r="A61" t="str">
            <v>Czech Republic,CZ</v>
          </cell>
        </row>
        <row r="62">
          <cell r="A62" t="str">
            <v>Denmark,DK</v>
          </cell>
        </row>
        <row r="63">
          <cell r="A63" t="str">
            <v>Djibouti,DJ</v>
          </cell>
        </row>
        <row r="64">
          <cell r="A64" t="str">
            <v>Dominica,DM</v>
          </cell>
        </row>
        <row r="65">
          <cell r="A65" t="str">
            <v>Dominican Republic,DO</v>
          </cell>
        </row>
        <row r="66">
          <cell r="A66" t="str">
            <v>Ecuador,EC</v>
          </cell>
        </row>
        <row r="67">
          <cell r="A67" t="str">
            <v>Egypt,EG</v>
          </cell>
        </row>
        <row r="68">
          <cell r="A68" t="str">
            <v>El Salvador,SV</v>
          </cell>
        </row>
        <row r="69">
          <cell r="A69" t="str">
            <v>Equatorial Guinea,GQ</v>
          </cell>
        </row>
        <row r="70">
          <cell r="A70" t="str">
            <v>Eritrea,ER</v>
          </cell>
        </row>
        <row r="71">
          <cell r="A71" t="str">
            <v>Estonia,EE</v>
          </cell>
        </row>
        <row r="72">
          <cell r="A72" t="str">
            <v>Ethiopia,ET</v>
          </cell>
        </row>
        <row r="73">
          <cell r="A73" t="str">
            <v>Falkland Islands (Malvinas),FK</v>
          </cell>
        </row>
        <row r="74">
          <cell r="A74" t="str">
            <v>Faroe Islands,FO</v>
          </cell>
        </row>
        <row r="75">
          <cell r="A75" t="str">
            <v>Fiji,FJ</v>
          </cell>
        </row>
        <row r="76">
          <cell r="A76" t="str">
            <v>Finland,FI</v>
          </cell>
        </row>
        <row r="77">
          <cell r="A77" t="str">
            <v>France,FR</v>
          </cell>
        </row>
        <row r="78">
          <cell r="A78" t="str">
            <v>French Guiana,GF</v>
          </cell>
        </row>
        <row r="79">
          <cell r="A79" t="str">
            <v>French Polynesia,PF</v>
          </cell>
        </row>
        <row r="80">
          <cell r="A80" t="str">
            <v>French Southern Territories,TF</v>
          </cell>
        </row>
        <row r="81">
          <cell r="A81" t="str">
            <v>Gabon,GA</v>
          </cell>
        </row>
        <row r="82">
          <cell r="A82" t="str">
            <v>Gambia,GM</v>
          </cell>
        </row>
        <row r="83">
          <cell r="A83" t="str">
            <v>Georgia,GE</v>
          </cell>
        </row>
        <row r="84">
          <cell r="A84" t="str">
            <v>Germany,DE</v>
          </cell>
        </row>
        <row r="85">
          <cell r="A85" t="str">
            <v>Ghana,GH</v>
          </cell>
        </row>
        <row r="86">
          <cell r="A86" t="str">
            <v>Gibraltar,GI</v>
          </cell>
        </row>
        <row r="87">
          <cell r="A87" t="str">
            <v>Greece,GR</v>
          </cell>
        </row>
        <row r="88">
          <cell r="A88" t="str">
            <v>Greenland,GL</v>
          </cell>
        </row>
        <row r="89">
          <cell r="A89" t="str">
            <v>Grenada,GD</v>
          </cell>
        </row>
        <row r="90">
          <cell r="A90" t="str">
            <v>Guadeloupe,GP</v>
          </cell>
        </row>
        <row r="91">
          <cell r="A91" t="str">
            <v>Guam,GU</v>
          </cell>
        </row>
        <row r="92">
          <cell r="A92" t="str">
            <v>Guatemala,GT</v>
          </cell>
        </row>
        <row r="93">
          <cell r="A93" t="str">
            <v>Guernsey,GG</v>
          </cell>
        </row>
        <row r="94">
          <cell r="A94" t="str">
            <v>Guinea,GN</v>
          </cell>
        </row>
        <row r="95">
          <cell r="A95" t="str">
            <v>Guinea-Bissau,GW</v>
          </cell>
        </row>
        <row r="96">
          <cell r="A96" t="str">
            <v>Guyana,GY</v>
          </cell>
        </row>
        <row r="97">
          <cell r="A97" t="str">
            <v>Haiti,HT</v>
          </cell>
        </row>
        <row r="98">
          <cell r="A98" t="str">
            <v>Heard Island and McDonald Islands,HM</v>
          </cell>
        </row>
        <row r="99">
          <cell r="A99" t="str">
            <v>Holy See (Vatican City State),VA</v>
          </cell>
        </row>
        <row r="100">
          <cell r="A100" t="str">
            <v>Honduras,HN</v>
          </cell>
        </row>
        <row r="101">
          <cell r="A101" t="str">
            <v>Hong Kong,HK</v>
          </cell>
        </row>
        <row r="102">
          <cell r="A102" t="str">
            <v>Hungary,HU</v>
          </cell>
        </row>
        <row r="103">
          <cell r="A103" t="str">
            <v>Iceland,IS</v>
          </cell>
        </row>
        <row r="104">
          <cell r="A104" t="str">
            <v>India,IN</v>
          </cell>
        </row>
        <row r="105">
          <cell r="A105" t="str">
            <v>Indonesia,ID</v>
          </cell>
        </row>
        <row r="106">
          <cell r="A106" t="str">
            <v>"Iran, Islamic Republic of",IR</v>
          </cell>
        </row>
        <row r="107">
          <cell r="A107" t="str">
            <v>Iraq,IQ</v>
          </cell>
        </row>
        <row r="108">
          <cell r="A108" t="str">
            <v>Ireland,IE</v>
          </cell>
        </row>
        <row r="109">
          <cell r="A109" t="str">
            <v>Isle of Man,IM</v>
          </cell>
        </row>
        <row r="110">
          <cell r="A110" t="str">
            <v>Israel,IL</v>
          </cell>
        </row>
        <row r="111">
          <cell r="A111" t="str">
            <v>Italy,IT</v>
          </cell>
        </row>
        <row r="112">
          <cell r="A112" t="str">
            <v>Jamaica,JM</v>
          </cell>
        </row>
        <row r="113">
          <cell r="A113" t="str">
            <v>Japan,JP</v>
          </cell>
        </row>
        <row r="114">
          <cell r="A114" t="str">
            <v>Jersey,JE</v>
          </cell>
        </row>
        <row r="115">
          <cell r="A115" t="str">
            <v>Jordan,JO</v>
          </cell>
        </row>
        <row r="116">
          <cell r="A116" t="str">
            <v>Kazakhstan,KZ</v>
          </cell>
        </row>
        <row r="117">
          <cell r="A117" t="str">
            <v>Kenya,KE</v>
          </cell>
        </row>
        <row r="118">
          <cell r="A118" t="str">
            <v>Kiribati,KI</v>
          </cell>
        </row>
        <row r="119">
          <cell r="A119" t="str">
            <v>"Korea, Democratic People's Republic of",KP</v>
          </cell>
        </row>
        <row r="120">
          <cell r="A120" t="str">
            <v>"Korea, Republic of",KR</v>
          </cell>
        </row>
        <row r="121">
          <cell r="A121" t="str">
            <v>Kuwait,KW</v>
          </cell>
        </row>
        <row r="122">
          <cell r="A122" t="str">
            <v>Kyrgyzstan,KG</v>
          </cell>
        </row>
        <row r="123">
          <cell r="A123" t="str">
            <v>Lao People's Democratic Republic,LA</v>
          </cell>
        </row>
        <row r="124">
          <cell r="A124" t="str">
            <v>Latvia,LV</v>
          </cell>
        </row>
        <row r="125">
          <cell r="A125" t="str">
            <v>Lebanon,LB</v>
          </cell>
        </row>
        <row r="126">
          <cell r="A126" t="str">
            <v>Lesotho,LS</v>
          </cell>
        </row>
        <row r="127">
          <cell r="A127" t="str">
            <v>Liberia,LR</v>
          </cell>
        </row>
        <row r="128">
          <cell r="A128" t="str">
            <v>Libya,LY</v>
          </cell>
        </row>
        <row r="129">
          <cell r="A129" t="str">
            <v>Liechtenstein,LI</v>
          </cell>
        </row>
        <row r="130">
          <cell r="A130" t="str">
            <v>Lithuania,LT</v>
          </cell>
        </row>
        <row r="131">
          <cell r="A131" t="str">
            <v>Luxembourg,LU</v>
          </cell>
        </row>
        <row r="132">
          <cell r="A132" t="str">
            <v>Macao,MO</v>
          </cell>
        </row>
        <row r="133">
          <cell r="A133" t="str">
            <v>"Macedonia, the Former Yugoslav Republic of",MK</v>
          </cell>
        </row>
        <row r="134">
          <cell r="A134" t="str">
            <v>Madagascar,MG</v>
          </cell>
        </row>
        <row r="135">
          <cell r="A135" t="str">
            <v>Malawi,MW</v>
          </cell>
        </row>
        <row r="136">
          <cell r="A136" t="str">
            <v>Malaysia,MY</v>
          </cell>
        </row>
        <row r="137">
          <cell r="A137" t="str">
            <v>Maldives,MV</v>
          </cell>
        </row>
        <row r="138">
          <cell r="A138" t="str">
            <v>Mali,ML</v>
          </cell>
        </row>
        <row r="139">
          <cell r="A139" t="str">
            <v>Malta,MT</v>
          </cell>
        </row>
        <row r="140">
          <cell r="A140" t="str">
            <v>Marshall Islands,MH</v>
          </cell>
        </row>
        <row r="141">
          <cell r="A141" t="str">
            <v>Martinique,MQ</v>
          </cell>
        </row>
        <row r="142">
          <cell r="A142" t="str">
            <v>Mauritania,MR</v>
          </cell>
        </row>
        <row r="143">
          <cell r="A143" t="str">
            <v>Mauritius,MU</v>
          </cell>
        </row>
        <row r="144">
          <cell r="A144" t="str">
            <v>Mayotte,YT</v>
          </cell>
        </row>
        <row r="145">
          <cell r="A145" t="str">
            <v>Mexico,MX</v>
          </cell>
        </row>
        <row r="146">
          <cell r="A146" t="str">
            <v>"Micronesia, Federated States of",FM</v>
          </cell>
        </row>
        <row r="147">
          <cell r="A147" t="str">
            <v>"Moldova, Republic of",MD</v>
          </cell>
        </row>
        <row r="148">
          <cell r="A148" t="str">
            <v>Monaco,MC</v>
          </cell>
        </row>
        <row r="149">
          <cell r="A149" t="str">
            <v>Mongolia,MN</v>
          </cell>
        </row>
        <row r="150">
          <cell r="A150" t="str">
            <v>Montenegro,ME</v>
          </cell>
        </row>
        <row r="151">
          <cell r="A151" t="str">
            <v>Montserrat,MS</v>
          </cell>
        </row>
        <row r="152">
          <cell r="A152" t="str">
            <v>Morocco,MA</v>
          </cell>
        </row>
        <row r="153">
          <cell r="A153" t="str">
            <v>Mozambique,MZ</v>
          </cell>
        </row>
        <row r="154">
          <cell r="A154" t="str">
            <v>Myanmar,MM</v>
          </cell>
        </row>
        <row r="155">
          <cell r="A155" t="str">
            <v>Namibia,NA</v>
          </cell>
        </row>
        <row r="156">
          <cell r="A156" t="str">
            <v>Nauru,NR</v>
          </cell>
        </row>
        <row r="157">
          <cell r="A157" t="str">
            <v>Nepal,NP</v>
          </cell>
        </row>
        <row r="158">
          <cell r="A158" t="str">
            <v>Netherlands,NL</v>
          </cell>
        </row>
        <row r="159">
          <cell r="A159" t="str">
            <v>New Caledonia,NC</v>
          </cell>
        </row>
        <row r="160">
          <cell r="A160" t="str">
            <v>New Zealand,NZ</v>
          </cell>
        </row>
        <row r="161">
          <cell r="A161" t="str">
            <v>Nicaragua,NI</v>
          </cell>
        </row>
        <row r="162">
          <cell r="A162" t="str">
            <v>Niger,NE</v>
          </cell>
        </row>
        <row r="163">
          <cell r="A163" t="str">
            <v>Nigeria,NG</v>
          </cell>
        </row>
        <row r="164">
          <cell r="A164" t="str">
            <v>Niue,NU</v>
          </cell>
        </row>
        <row r="165">
          <cell r="A165" t="str">
            <v>Norfolk Island,NF</v>
          </cell>
        </row>
        <row r="166">
          <cell r="A166" t="str">
            <v>Northern Mariana Islands,MP</v>
          </cell>
        </row>
        <row r="167">
          <cell r="A167" t="str">
            <v>Norway,NO</v>
          </cell>
        </row>
        <row r="168">
          <cell r="A168" t="str">
            <v>Oman,OM</v>
          </cell>
        </row>
        <row r="169">
          <cell r="A169" t="str">
            <v>Pakistan,PK</v>
          </cell>
        </row>
        <row r="170">
          <cell r="A170" t="str">
            <v>Palau,PW</v>
          </cell>
        </row>
        <row r="171">
          <cell r="A171" t="str">
            <v>"Palestine, State of",PS</v>
          </cell>
        </row>
        <row r="172">
          <cell r="A172" t="str">
            <v>Panama,PA</v>
          </cell>
        </row>
        <row r="173">
          <cell r="A173" t="str">
            <v>Papua New Guinea,PG</v>
          </cell>
        </row>
        <row r="174">
          <cell r="A174" t="str">
            <v>Paraguay,PY</v>
          </cell>
        </row>
        <row r="175">
          <cell r="A175" t="str">
            <v>Peru,PE</v>
          </cell>
        </row>
        <row r="176">
          <cell r="A176" t="str">
            <v>Philippines,PH</v>
          </cell>
        </row>
        <row r="177">
          <cell r="A177" t="str">
            <v>Pitcairn,PN</v>
          </cell>
        </row>
        <row r="178">
          <cell r="A178" t="str">
            <v>Poland,PL</v>
          </cell>
        </row>
        <row r="179">
          <cell r="A179" t="str">
            <v>Portugal,PT</v>
          </cell>
        </row>
        <row r="180">
          <cell r="A180" t="str">
            <v>Puerto Rico,PR</v>
          </cell>
        </row>
        <row r="181">
          <cell r="A181" t="str">
            <v>Qatar,QA</v>
          </cell>
        </row>
        <row r="182">
          <cell r="A182" t="str">
            <v>Réunion,RE</v>
          </cell>
        </row>
        <row r="183">
          <cell r="A183" t="str">
            <v>Romania,RO</v>
          </cell>
        </row>
        <row r="184">
          <cell r="A184" t="str">
            <v>Russian Federation,RU</v>
          </cell>
        </row>
        <row r="185">
          <cell r="A185" t="str">
            <v>Rwanda,RW</v>
          </cell>
        </row>
        <row r="186">
          <cell r="A186" t="str">
            <v>Saint Barthélemy,BL</v>
          </cell>
        </row>
        <row r="187">
          <cell r="A187" t="str">
            <v>"Saint Helena, Ascension and Tristan da Cunha",SH</v>
          </cell>
        </row>
        <row r="188">
          <cell r="A188" t="str">
            <v>Saint Kitts and Nevis,KN</v>
          </cell>
        </row>
        <row r="189">
          <cell r="A189" t="str">
            <v>Saint Lucia,LC</v>
          </cell>
        </row>
        <row r="190">
          <cell r="A190" t="str">
            <v>Saint Martin (French part),MF</v>
          </cell>
        </row>
        <row r="191">
          <cell r="A191" t="str">
            <v>Saint Pierre and Miquelon,PM</v>
          </cell>
        </row>
        <row r="192">
          <cell r="A192" t="str">
            <v>Saint Vincent and the Grenadines,VC</v>
          </cell>
        </row>
        <row r="193">
          <cell r="A193" t="str">
            <v>Samoa,WS</v>
          </cell>
        </row>
        <row r="194">
          <cell r="A194" t="str">
            <v>San Marino,SM</v>
          </cell>
        </row>
        <row r="195">
          <cell r="A195" t="str">
            <v>Sao Tome and Principe,ST</v>
          </cell>
        </row>
        <row r="196">
          <cell r="A196" t="str">
            <v>Saudi Arabia,SA</v>
          </cell>
        </row>
        <row r="197">
          <cell r="A197" t="str">
            <v>Senegal,SN</v>
          </cell>
        </row>
        <row r="198">
          <cell r="A198" t="str">
            <v>Serbia,RS</v>
          </cell>
        </row>
        <row r="199">
          <cell r="A199" t="str">
            <v>Seychelles,SC</v>
          </cell>
        </row>
        <row r="200">
          <cell r="A200" t="str">
            <v>Sierra Leone,SL</v>
          </cell>
        </row>
        <row r="201">
          <cell r="A201" t="str">
            <v>Singapore,SG</v>
          </cell>
        </row>
        <row r="202">
          <cell r="A202" t="str">
            <v>Sint Maarten (Dutch part),SX</v>
          </cell>
        </row>
        <row r="203">
          <cell r="A203" t="str">
            <v>Slovakia,SK</v>
          </cell>
        </row>
        <row r="204">
          <cell r="A204" t="str">
            <v>Slovenia,SI</v>
          </cell>
        </row>
        <row r="205">
          <cell r="A205" t="str">
            <v>Solomon Islands,SB</v>
          </cell>
        </row>
        <row r="206">
          <cell r="A206" t="str">
            <v>Somalia,SO</v>
          </cell>
        </row>
        <row r="207">
          <cell r="A207" t="str">
            <v>South Africa,ZA</v>
          </cell>
        </row>
        <row r="208">
          <cell r="A208" t="str">
            <v>South Georgia and the South Sandwich Islands,GS</v>
          </cell>
        </row>
        <row r="209">
          <cell r="A209" t="str">
            <v>South Sudan,SS</v>
          </cell>
        </row>
        <row r="210">
          <cell r="A210" t="str">
            <v>Spain,ES</v>
          </cell>
        </row>
        <row r="211">
          <cell r="A211" t="str">
            <v>Sri Lanka,LK</v>
          </cell>
        </row>
        <row r="212">
          <cell r="A212" t="str">
            <v>Sudan,SD</v>
          </cell>
        </row>
        <row r="213">
          <cell r="A213" t="str">
            <v>Suriname,SR</v>
          </cell>
        </row>
        <row r="214">
          <cell r="A214" t="str">
            <v>Svalbard and Jan Mayen,SJ</v>
          </cell>
        </row>
        <row r="215">
          <cell r="A215" t="str">
            <v>Swaziland,SZ</v>
          </cell>
        </row>
        <row r="216">
          <cell r="A216" t="str">
            <v>Sweden,SE</v>
          </cell>
        </row>
        <row r="217">
          <cell r="A217" t="str">
            <v>Switzerland,CH</v>
          </cell>
        </row>
        <row r="218">
          <cell r="A218" t="str">
            <v>Syrian Arab Republic,SY</v>
          </cell>
        </row>
        <row r="219">
          <cell r="A219" t="str">
            <v>"Taiwan, Province of China",TW</v>
          </cell>
        </row>
        <row r="220">
          <cell r="A220" t="str">
            <v>Tajikistan,TJ</v>
          </cell>
        </row>
        <row r="221">
          <cell r="A221" t="str">
            <v>"Tanzania, United Republic of",TZ</v>
          </cell>
        </row>
        <row r="222">
          <cell r="A222" t="str">
            <v>Thailand,TH</v>
          </cell>
        </row>
        <row r="223">
          <cell r="A223" t="str">
            <v>Timor-Leste,TL</v>
          </cell>
        </row>
        <row r="224">
          <cell r="A224" t="str">
            <v>Togo,TG</v>
          </cell>
        </row>
        <row r="225">
          <cell r="A225" t="str">
            <v>Tokelau,TK</v>
          </cell>
        </row>
        <row r="226">
          <cell r="A226" t="str">
            <v>Tonga,TO</v>
          </cell>
        </row>
        <row r="227">
          <cell r="A227" t="str">
            <v>Trinidad and Tobago,TT</v>
          </cell>
        </row>
        <row r="228">
          <cell r="A228" t="str">
            <v>Tunisia,TN</v>
          </cell>
        </row>
        <row r="229">
          <cell r="A229" t="str">
            <v>Turkey,TR</v>
          </cell>
        </row>
        <row r="230">
          <cell r="A230" t="str">
            <v>Turkmenistan,TM</v>
          </cell>
        </row>
        <row r="231">
          <cell r="A231" t="str">
            <v>Turks and Caicos Islands,TC</v>
          </cell>
        </row>
        <row r="232">
          <cell r="A232" t="str">
            <v>Tuvalu,TV</v>
          </cell>
        </row>
        <row r="233">
          <cell r="A233" t="str">
            <v>Uganda,UG</v>
          </cell>
        </row>
        <row r="234">
          <cell r="A234" t="str">
            <v>Ukraine,UA</v>
          </cell>
        </row>
        <row r="235">
          <cell r="A235" t="str">
            <v>United Arab Emirates,AE</v>
          </cell>
        </row>
        <row r="236">
          <cell r="A236" t="str">
            <v>United Kingdom,GB</v>
          </cell>
        </row>
        <row r="237">
          <cell r="A237" t="str">
            <v>United States,US</v>
          </cell>
        </row>
        <row r="238">
          <cell r="A238" t="str">
            <v>United States Minor Outlying Islands,UM</v>
          </cell>
        </row>
        <row r="239">
          <cell r="A239" t="str">
            <v>Uruguay,UY</v>
          </cell>
        </row>
        <row r="240">
          <cell r="A240" t="str">
            <v>Uzbekistan,UZ</v>
          </cell>
        </row>
        <row r="241">
          <cell r="A241" t="str">
            <v>Vanuatu,VU</v>
          </cell>
        </row>
        <row r="242">
          <cell r="A242" t="str">
            <v>"Venezuela, Bolivarian Republic of",VE</v>
          </cell>
        </row>
        <row r="243">
          <cell r="A243" t="str">
            <v>Viet Nam,VN</v>
          </cell>
        </row>
        <row r="244">
          <cell r="A244" t="str">
            <v>"Virgin Islands, British",VG</v>
          </cell>
        </row>
        <row r="245">
          <cell r="A245" t="str">
            <v>"Virgin Islands, U.S.",VI</v>
          </cell>
        </row>
        <row r="246">
          <cell r="A246" t="str">
            <v>Wallis and Futuna,WF</v>
          </cell>
        </row>
        <row r="247">
          <cell r="A247" t="str">
            <v>Western Sahara,EH</v>
          </cell>
        </row>
        <row r="248">
          <cell r="A248" t="str">
            <v>Yemen,YE</v>
          </cell>
        </row>
        <row r="249">
          <cell r="A249" t="str">
            <v>Zambia,ZM</v>
          </cell>
        </row>
        <row r="250">
          <cell r="A250" t="str">
            <v>Zimbabwe,ZW</v>
          </cell>
        </row>
        <row r="251">
          <cell r="A251" t="str">
            <v>Other</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1"/>
      <sheetName val="Color code"/>
      <sheetName val="Analysis Matrix"/>
      <sheetName val="Analisys Matrix - Codes"/>
      <sheetName val="Hierarchies"/>
      <sheetName val="HierarchyMembers"/>
      <sheetName val="Members"/>
      <sheetName val="Dimensions"/>
      <sheetName val="Domains"/>
      <sheetName val="Tables"/>
      <sheetName val="Restrictions"/>
      <sheetName val="TableComponentMembers"/>
      <sheetName val="Hier.ApplTables"/>
      <sheetName val="Lists-Aux"/>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fo"/>
      <sheetName val="DefCap"/>
      <sheetName val="DefCapTier1"/>
      <sheetName val="DefCapTier23"/>
      <sheetName val="DefCapCalc"/>
      <sheetName val="DefCapCalcCOREP"/>
      <sheetName val="Leverage ratio"/>
      <sheetName val="Liquidity"/>
      <sheetName val="TB"/>
      <sheetName val="CCR"/>
      <sheetName val="CCR memo"/>
      <sheetName val="Securitisation"/>
      <sheetName val="OpRisk"/>
      <sheetName val="Smoothing MRC"/>
      <sheetName val="TB securitisation"/>
      <sheetName val="TB correlation trading"/>
      <sheetName val="TB securitisation LSS"/>
      <sheetName val="TB correlation trading LSS"/>
      <sheetName val="TB securitisation wide"/>
      <sheetName val="TB correlation trading wide"/>
      <sheetName val="Checks"/>
      <sheetName val="Parameter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row r="42">
          <cell r="C42">
            <v>1</v>
          </cell>
        </row>
        <row r="43">
          <cell r="C43">
            <v>2</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CA"/>
      <sheetName val="Group Solvency Details"/>
      <sheetName val="CR SA-TOTAL EXPOSURES"/>
      <sheetName val="CR SA-CENTRAL GOV&amp;CENTRAL BANKS"/>
      <sheetName val="CR SA-REGIONAL GOV&amp;LOCAL AUTHOR"/>
      <sheetName val="CR SA-ADM. BODIES&amp;NON-COM. UN. "/>
      <sheetName val="CR SA-MULTILATERAL DEVEL. BANKS"/>
      <sheetName val="CR SA-INTERNAT. ORGANISATIONS"/>
      <sheetName val="CR SA-INSTITUTIONS"/>
      <sheetName val="CR SA-CORPORATES"/>
      <sheetName val="CR SA-RETAIL"/>
      <sheetName val="CR SA-REAL ESTATE"/>
      <sheetName val="CR SA-PAST DUE"/>
      <sheetName val="CR SA-REGULATORY HIGH RISK"/>
      <sheetName val="CR SA-COVERED BONDS"/>
      <sheetName val="CR SA-SHORT TERM ON INST.&amp;COR."/>
      <sheetName val="CR SA-CIUs"/>
      <sheetName val="CR SA -OTHER"/>
      <sheetName val="CR_SETT"/>
      <sheetName val="MKR SA TDI-Summary"/>
      <sheetName val="MKR SA TDI USD"/>
      <sheetName val="MKR SA TDI EUR"/>
      <sheetName val="MKR SA TDI RUB"/>
      <sheetName val="MKR SA TDI CHF"/>
      <sheetName val="MKR SA TDI GBP"/>
      <sheetName val="MKR SA TDI JPY"/>
      <sheetName val="MKR SA TDI OTHER"/>
      <sheetName val="MKR SA EQU"/>
      <sheetName val="MKR SA COM Summary"/>
      <sheetName val="MKR SA COM (1)"/>
      <sheetName val="MKR SA COM (2)"/>
      <sheetName val="MKR SA COM (3)"/>
      <sheetName val="MKR SA COM (4)"/>
      <sheetName val="MKR SA COM (5)"/>
      <sheetName val="MKR SA COM (6)"/>
      <sheetName val="MKR SA COM (7)"/>
      <sheetName val="MKR SA COM (8)"/>
      <sheetName val="MKR SA COM (9)"/>
      <sheetName val="MKR SA COM (10)"/>
      <sheetName val="MKR SA COM (11)"/>
      <sheetName val="MKR SA COM (12)"/>
      <sheetName val="MKR SA COM (13)"/>
      <sheetName val="MKR SA COM (14)"/>
      <sheetName val="MKR SA COM (15)"/>
      <sheetName val="MKR SA FX"/>
      <sheetName val="MKR SA EXCESS ON LE IN TB"/>
      <sheetName val="OPR"/>
      <sheetName val="OPR Details"/>
      <sheetName val="OPR LOSS Details"/>
      <sheetName val="CR_SEC_SA_Total"/>
      <sheetName val="CR_SEC_SA_Traditional"/>
      <sheetName val="CR_SEC_SA_Synthetic"/>
      <sheetName val="CR_SEC_Details"/>
      <sheetName val="MKR SA SEC"/>
      <sheetName val="MKR SA CTP"/>
      <sheetName val="Sheet1"/>
    </sheetNames>
    <sheetDataSet>
      <sheetData sheetId="0">
        <row r="19">
          <cell r="R19" t="str">
            <v>United States Dollar</v>
          </cell>
        </row>
        <row r="20">
          <cell r="R20" t="str">
            <v>Euro</v>
          </cell>
        </row>
        <row r="21">
          <cell r="R21" t="str">
            <v>English Pound</v>
          </cell>
        </row>
        <row r="22">
          <cell r="R22" t="str">
            <v>Russian Ruble</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theme="9" tint="0.59999389629810485"/>
  </sheetPr>
  <dimension ref="A1:M205"/>
  <sheetViews>
    <sheetView showGridLines="0" tabSelected="1" zoomScale="70" zoomScaleNormal="70" workbookViewId="0">
      <selection activeCell="M31" sqref="M31"/>
    </sheetView>
  </sheetViews>
  <sheetFormatPr defaultColWidth="9" defaultRowHeight="12.75"/>
  <cols>
    <col min="1" max="1" width="9" style="647"/>
    <col min="2" max="2" width="47.5" style="647" customWidth="1"/>
    <col min="3" max="3" width="97.125" style="647" customWidth="1"/>
    <col min="4" max="4" width="20.875" style="647" customWidth="1"/>
    <col min="5" max="8" width="3.625" style="647" customWidth="1"/>
    <col min="9" max="9" width="9" style="647"/>
    <col min="10" max="10" width="1.625" style="647" customWidth="1"/>
    <col min="11" max="11" width="54.625" style="647" customWidth="1"/>
    <col min="12" max="12" width="8.375" style="647" customWidth="1"/>
    <col min="13" max="13" width="18.25" style="650" customWidth="1"/>
    <col min="14" max="16384" width="9" style="647"/>
  </cols>
  <sheetData>
    <row r="1" spans="1:13" ht="18.75">
      <c r="B1" s="1175" t="s">
        <v>1042</v>
      </c>
      <c r="C1" s="203" t="s">
        <v>985</v>
      </c>
      <c r="D1" s="581"/>
    </row>
    <row r="2" spans="1:13" ht="14.25">
      <c r="B2" s="646"/>
      <c r="C2" s="204"/>
      <c r="D2" s="205"/>
    </row>
    <row r="3" spans="1:13" ht="14.25">
      <c r="B3" s="646" t="s">
        <v>428</v>
      </c>
      <c r="C3" s="695">
        <v>44587</v>
      </c>
      <c r="D3" s="581"/>
      <c r="I3" s="1210" t="s">
        <v>443</v>
      </c>
      <c r="J3" s="1211"/>
      <c r="K3" s="1212"/>
      <c r="M3" s="861"/>
    </row>
    <row r="4" spans="1:13" ht="14.25">
      <c r="B4" s="646"/>
      <c r="C4" s="206"/>
      <c r="D4" s="581"/>
    </row>
    <row r="5" spans="1:13" ht="14.25">
      <c r="B5" s="646" t="s">
        <v>429</v>
      </c>
      <c r="C5" s="207">
        <v>1</v>
      </c>
      <c r="D5" s="581"/>
      <c r="I5" s="897"/>
      <c r="J5" s="897"/>
      <c r="K5" s="898" t="str">
        <f>(IF(OR(I7=FALSE, I9=FALSE, I11=FALSE, I13=FALSE, I15=FALSE, I17=FALSE, I19=FALSE,  I21=FALSE, I24=FALSE, I26=FALSE, I28=FALSE, I30=FALSE, I72=FALSE, I97=FALSE, I108=FALSE, I122=FALSE,I127=FALSE, I132=FALSE, I139=FALSE,I145=FALSE, I155=FALSE,I160=FALSE,I168=FALSE,I185=FALSE,I190=FALSE),"NOT VALIDATED","VALIDATED "))</f>
        <v>NOT VALIDATED</v>
      </c>
    </row>
    <row r="6" spans="1:13" ht="14.25">
      <c r="B6" s="646"/>
      <c r="C6" s="579"/>
      <c r="D6" s="581"/>
      <c r="I6" s="897"/>
      <c r="J6" s="897"/>
      <c r="K6" s="897"/>
    </row>
    <row r="7" spans="1:13" ht="14.25">
      <c r="B7" s="646" t="s">
        <v>430</v>
      </c>
      <c r="C7" s="1208"/>
      <c r="D7" s="1208"/>
      <c r="I7" s="899" t="b">
        <f>IF(C7="", FALSE, TRUE)</f>
        <v>0</v>
      </c>
      <c r="J7" s="900"/>
      <c r="K7" s="901" t="str">
        <f>IF(I7=FALSE, "Fill Cell C7","")</f>
        <v>Fill Cell C7</v>
      </c>
    </row>
    <row r="8" spans="1:13" ht="14.25">
      <c r="B8" s="646"/>
      <c r="C8" s="580"/>
      <c r="D8" s="580"/>
      <c r="I8" s="902"/>
      <c r="J8" s="903"/>
      <c r="K8" s="904"/>
    </row>
    <row r="9" spans="1:13" ht="14.25">
      <c r="B9" s="646" t="s">
        <v>431</v>
      </c>
      <c r="C9" s="1215"/>
      <c r="D9" s="1216"/>
      <c r="I9" s="905" t="b">
        <f>IF(C9="", FALSE, TRUE)</f>
        <v>0</v>
      </c>
      <c r="J9" s="903"/>
      <c r="K9" s="904" t="str">
        <f>IF(I9=FALSE, "Fill Cell C9","")</f>
        <v>Fill Cell C9</v>
      </c>
    </row>
    <row r="10" spans="1:13" ht="14.25">
      <c r="A10" s="873"/>
      <c r="B10" s="646"/>
      <c r="C10" s="208"/>
      <c r="D10" s="208"/>
      <c r="I10" s="902"/>
      <c r="J10" s="903"/>
      <c r="K10" s="904"/>
    </row>
    <row r="11" spans="1:13" ht="14.25">
      <c r="B11" s="646" t="s">
        <v>432</v>
      </c>
      <c r="C11" s="1217"/>
      <c r="D11" s="1218"/>
      <c r="I11" s="905" t="b">
        <f>IF(C11="", FALSE, TRUE)</f>
        <v>0</v>
      </c>
      <c r="J11" s="903"/>
      <c r="K11" s="904" t="str">
        <f>IF(I11=FALSE, "Choose option from the drop down list","")</f>
        <v>Choose option from the drop down list</v>
      </c>
    </row>
    <row r="12" spans="1:13" ht="14.25">
      <c r="B12" s="646"/>
      <c r="I12" s="902"/>
      <c r="J12" s="903"/>
      <c r="K12" s="904"/>
    </row>
    <row r="13" spans="1:13" ht="14.25">
      <c r="B13" s="646" t="s">
        <v>433</v>
      </c>
      <c r="C13" s="1197"/>
      <c r="D13" s="1198"/>
      <c r="I13" s="905" t="b">
        <f>IF(C13="", FALSE, TRUE)</f>
        <v>0</v>
      </c>
      <c r="J13" s="903"/>
      <c r="K13" s="904" t="str">
        <f>IF(I13=FALSE, "Choose option from the drop down list","")</f>
        <v>Choose option from the drop down list</v>
      </c>
    </row>
    <row r="14" spans="1:13" ht="14.25">
      <c r="B14" s="646"/>
      <c r="C14" s="580"/>
      <c r="D14" s="580"/>
      <c r="I14" s="902"/>
      <c r="J14" s="903"/>
      <c r="K14" s="904"/>
    </row>
    <row r="15" spans="1:13" ht="14.25">
      <c r="B15" s="646" t="s">
        <v>434</v>
      </c>
      <c r="C15" s="1197"/>
      <c r="D15" s="1198"/>
      <c r="I15" s="905" t="b">
        <f>IF(C15="", FALSE, TRUE)</f>
        <v>0</v>
      </c>
      <c r="J15" s="903"/>
      <c r="K15" s="904" t="str">
        <f>IF(I15=FALSE, "Choose option from the drop down list","")</f>
        <v>Choose option from the drop down list</v>
      </c>
    </row>
    <row r="16" spans="1:13" ht="14.25">
      <c r="B16" s="646"/>
      <c r="C16" s="209"/>
      <c r="D16" s="210"/>
      <c r="I16" s="902"/>
      <c r="J16" s="903"/>
      <c r="K16" s="904"/>
    </row>
    <row r="17" spans="1:11" ht="14.25">
      <c r="B17" s="646" t="s">
        <v>963</v>
      </c>
      <c r="C17" s="1208"/>
      <c r="D17" s="1208"/>
      <c r="I17" s="905" t="b">
        <f>IF(C17="", FALSE, TRUE)</f>
        <v>0</v>
      </c>
      <c r="J17" s="903"/>
      <c r="K17" s="904" t="str">
        <f>IF(I17=FALSE, "Fill name of consolidating entity. If Solo reporting, state N/A","")</f>
        <v>Fill name of consolidating entity. If Solo reporting, state N/A</v>
      </c>
    </row>
    <row r="18" spans="1:11" ht="14.25">
      <c r="B18" s="646"/>
      <c r="C18" s="209"/>
      <c r="D18" s="210"/>
      <c r="I18" s="902"/>
      <c r="J18" s="903"/>
      <c r="K18" s="904"/>
    </row>
    <row r="19" spans="1:11" ht="14.25">
      <c r="B19" s="646" t="s">
        <v>964</v>
      </c>
      <c r="C19" s="1197"/>
      <c r="D19" s="1198"/>
      <c r="I19" s="905" t="b">
        <f>IF(C19="", FALSE, TRUE)</f>
        <v>0</v>
      </c>
      <c r="J19" s="903"/>
      <c r="K19" s="904" t="str">
        <f>IF(I19=FALSE, "Choose option from the drop down list","")</f>
        <v>Choose option from the drop down list</v>
      </c>
    </row>
    <row r="20" spans="1:11" ht="14.25">
      <c r="B20" s="646"/>
      <c r="C20" s="209"/>
      <c r="D20" s="210"/>
      <c r="I20" s="902"/>
      <c r="J20" s="903"/>
      <c r="K20" s="904"/>
    </row>
    <row r="21" spans="1:11" ht="14.25">
      <c r="B21" s="646" t="s">
        <v>435</v>
      </c>
      <c r="C21" s="1203"/>
      <c r="D21" s="1204"/>
      <c r="I21" s="905" t="b">
        <f>IF(C21="", FALSE, TRUE)</f>
        <v>0</v>
      </c>
      <c r="J21" s="903"/>
      <c r="K21" s="904" t="str">
        <f>IF(I21=FALSE, "Fill EURO/reporting currency rate","")</f>
        <v>Fill EURO/reporting currency rate</v>
      </c>
    </row>
    <row r="22" spans="1:11" ht="27" customHeight="1">
      <c r="A22" s="649" t="s">
        <v>442</v>
      </c>
      <c r="B22" s="646" t="s">
        <v>436</v>
      </c>
      <c r="C22" s="211" t="s">
        <v>437</v>
      </c>
      <c r="D22" s="211" t="s">
        <v>438</v>
      </c>
      <c r="I22" s="902"/>
      <c r="J22" s="903"/>
      <c r="K22" s="904"/>
    </row>
    <row r="23" spans="1:11" ht="14.25">
      <c r="B23" s="646"/>
      <c r="C23" s="212"/>
      <c r="D23" s="212"/>
      <c r="I23" s="902"/>
      <c r="J23" s="903"/>
      <c r="K23" s="904"/>
    </row>
    <row r="24" spans="1:11" ht="14.25">
      <c r="B24" s="646" t="s">
        <v>439</v>
      </c>
      <c r="C24" s="213"/>
      <c r="D24" s="214"/>
      <c r="I24" s="905" t="b">
        <f>IF(OR(C24="",D24=""),FALSE,TRUE)</f>
        <v>0</v>
      </c>
      <c r="J24" s="903"/>
      <c r="K24" s="904" t="str">
        <f>IF(I24=FALSE, "Fill Cells C24 and D24","")</f>
        <v>Fill Cells C24 and D24</v>
      </c>
    </row>
    <row r="25" spans="1:11" ht="14.25">
      <c r="B25" s="646"/>
      <c r="C25" s="208"/>
      <c r="D25" s="208"/>
      <c r="I25" s="902"/>
      <c r="J25" s="903"/>
      <c r="K25" s="904"/>
    </row>
    <row r="26" spans="1:11" ht="14.25">
      <c r="B26" s="646" t="s">
        <v>440</v>
      </c>
      <c r="C26" s="672"/>
      <c r="D26" s="673"/>
      <c r="I26" s="905" t="b">
        <f>IF(OR(C26="",D26=""),FALSE,TRUE)</f>
        <v>0</v>
      </c>
      <c r="J26" s="903"/>
      <c r="K26" s="904" t="str">
        <f>IF(I26=FALSE, "Fill Cells C26 and D26","")</f>
        <v>Fill Cells C26 and D26</v>
      </c>
    </row>
    <row r="27" spans="1:11" ht="14.25">
      <c r="B27" s="646"/>
      <c r="C27" s="208"/>
      <c r="D27" s="208"/>
      <c r="I27" s="902"/>
      <c r="J27" s="903"/>
      <c r="K27" s="904"/>
    </row>
    <row r="28" spans="1:11" ht="14.25">
      <c r="B28" s="646" t="s">
        <v>441</v>
      </c>
      <c r="C28" s="215"/>
      <c r="D28" s="216"/>
      <c r="I28" s="905" t="b">
        <f>IF(OR(C28="",D28=""),FALSE,TRUE)</f>
        <v>0</v>
      </c>
      <c r="J28" s="903"/>
      <c r="K28" s="904" t="str">
        <f>IF(I28=FALSE, "Fill Cells C28 and D28","")</f>
        <v>Fill Cells C28 and D28</v>
      </c>
    </row>
    <row r="29" spans="1:11" ht="14.25">
      <c r="B29" s="646"/>
      <c r="C29" s="210"/>
      <c r="D29" s="210"/>
      <c r="I29" s="902"/>
      <c r="J29" s="903"/>
      <c r="K29" s="904"/>
    </row>
    <row r="30" spans="1:11" ht="18.600000000000001" customHeight="1">
      <c r="B30" s="1154" t="s">
        <v>1013</v>
      </c>
      <c r="C30" s="1205"/>
      <c r="D30" s="1206"/>
      <c r="I30" s="905" t="b">
        <f>IF(C30="", FALSE, TRUE)</f>
        <v>0</v>
      </c>
      <c r="J30" s="903"/>
      <c r="K30" s="904" t="str">
        <f>IF(I30=FALSE, "Choose option from the drop down list","")</f>
        <v>Choose option from the drop down list</v>
      </c>
    </row>
    <row r="31" spans="1:11" ht="41.1" customHeight="1">
      <c r="B31" s="1209" t="s">
        <v>1061</v>
      </c>
      <c r="C31" s="1209"/>
      <c r="D31" s="1209"/>
      <c r="I31" s="902"/>
      <c r="J31" s="897"/>
      <c r="K31" s="904"/>
    </row>
    <row r="32" spans="1:11">
      <c r="I32" s="902"/>
      <c r="J32" s="897"/>
      <c r="K32" s="904"/>
    </row>
    <row r="33" spans="1:11" ht="14.25">
      <c r="A33" s="645" t="s">
        <v>444</v>
      </c>
      <c r="B33" s="1202" t="s">
        <v>445</v>
      </c>
      <c r="C33" s="1202"/>
      <c r="D33" s="1202"/>
      <c r="E33" s="66"/>
      <c r="F33" s="650"/>
      <c r="I33" s="902"/>
      <c r="J33" s="897"/>
      <c r="K33" s="904"/>
    </row>
    <row r="34" spans="1:11" ht="14.25">
      <c r="A34" s="642"/>
      <c r="B34" s="642"/>
      <c r="C34" s="642"/>
      <c r="D34" s="642"/>
      <c r="E34" s="60"/>
      <c r="F34" s="650"/>
      <c r="I34" s="902"/>
      <c r="J34" s="897"/>
      <c r="K34" s="904"/>
    </row>
    <row r="35" spans="1:11" ht="28.5">
      <c r="A35" s="642"/>
      <c r="B35" s="642"/>
      <c r="C35" s="634" t="s">
        <v>446</v>
      </c>
      <c r="D35" s="635" t="s">
        <v>447</v>
      </c>
      <c r="E35" s="60"/>
      <c r="F35" s="650"/>
      <c r="I35" s="902"/>
      <c r="J35" s="897"/>
      <c r="K35" s="904"/>
    </row>
    <row r="36" spans="1:11" ht="14.25">
      <c r="A36" s="642"/>
      <c r="B36" s="642"/>
      <c r="C36" s="636" t="s">
        <v>55</v>
      </c>
      <c r="D36" s="884">
        <f>C11</f>
        <v>0</v>
      </c>
      <c r="E36" s="60"/>
      <c r="F36" s="650"/>
      <c r="I36" s="902"/>
      <c r="J36" s="897"/>
      <c r="K36" s="904"/>
    </row>
    <row r="37" spans="1:11" ht="14.25">
      <c r="A37" s="642"/>
      <c r="B37" s="642"/>
      <c r="C37" s="637"/>
      <c r="D37" s="884"/>
      <c r="E37" s="60"/>
      <c r="F37" s="650"/>
      <c r="I37" s="902"/>
      <c r="J37" s="897"/>
      <c r="K37" s="904"/>
    </row>
    <row r="38" spans="1:11" ht="14.25">
      <c r="A38" s="642"/>
      <c r="B38" s="642"/>
      <c r="C38" s="638" t="s">
        <v>102</v>
      </c>
      <c r="D38" s="884">
        <f>'IF1'!C7</f>
        <v>0</v>
      </c>
      <c r="E38" s="60"/>
      <c r="F38" s="650"/>
      <c r="I38" s="902"/>
      <c r="J38" s="897"/>
      <c r="K38" s="904"/>
    </row>
    <row r="39" spans="1:11" ht="14.25">
      <c r="A39" s="642"/>
      <c r="B39" s="642"/>
      <c r="C39" s="638" t="s">
        <v>107</v>
      </c>
      <c r="D39" s="884">
        <f>'IF1'!C34</f>
        <v>0</v>
      </c>
      <c r="E39" s="60"/>
      <c r="F39" s="650"/>
      <c r="I39" s="902"/>
      <c r="J39" s="897"/>
      <c r="K39" s="904"/>
    </row>
    <row r="40" spans="1:11" ht="14.25">
      <c r="A40" s="642"/>
      <c r="B40" s="642"/>
      <c r="C40" s="638" t="s">
        <v>85</v>
      </c>
      <c r="D40" s="884">
        <f>'IF1'!C6</f>
        <v>0</v>
      </c>
      <c r="E40" s="60"/>
      <c r="F40" s="650"/>
      <c r="I40" s="902"/>
      <c r="J40" s="897"/>
      <c r="K40" s="904"/>
    </row>
    <row r="41" spans="1:11" ht="14.25">
      <c r="A41" s="642"/>
      <c r="B41" s="642"/>
      <c r="C41" s="638" t="s">
        <v>109</v>
      </c>
      <c r="D41" s="884">
        <f>'IF1'!C46</f>
        <v>0</v>
      </c>
      <c r="E41" s="60"/>
      <c r="F41" s="650"/>
      <c r="I41" s="902"/>
      <c r="J41" s="897"/>
      <c r="K41" s="904"/>
    </row>
    <row r="42" spans="1:11" ht="14.25">
      <c r="A42" s="642"/>
      <c r="B42" s="642"/>
      <c r="C42" s="642"/>
      <c r="D42" s="884"/>
      <c r="E42" s="60"/>
      <c r="F42" s="650"/>
      <c r="I42" s="902"/>
      <c r="J42" s="897"/>
      <c r="K42" s="904"/>
    </row>
    <row r="43" spans="1:11" ht="14.25">
      <c r="A43" s="642"/>
      <c r="B43" s="642"/>
      <c r="C43" s="636" t="s">
        <v>448</v>
      </c>
      <c r="D43" s="885">
        <f>D40+D41</f>
        <v>0</v>
      </c>
      <c r="E43" s="60"/>
      <c r="F43" s="650"/>
      <c r="I43" s="902"/>
      <c r="J43" s="897"/>
      <c r="K43" s="904"/>
    </row>
    <row r="44" spans="1:11" ht="14.25">
      <c r="A44" s="642"/>
      <c r="B44" s="642"/>
      <c r="C44" s="642"/>
      <c r="D44" s="884"/>
      <c r="E44" s="60"/>
      <c r="F44" s="650"/>
      <c r="I44" s="902"/>
      <c r="J44" s="897"/>
      <c r="K44" s="904"/>
    </row>
    <row r="45" spans="1:11" ht="14.25">
      <c r="A45" s="642"/>
      <c r="B45" s="642"/>
      <c r="C45" s="642"/>
      <c r="D45" s="884"/>
      <c r="E45" s="60"/>
      <c r="F45" s="650"/>
      <c r="I45" s="902"/>
      <c r="J45" s="897"/>
      <c r="K45" s="904"/>
    </row>
    <row r="46" spans="1:11" ht="14.25">
      <c r="A46" s="642"/>
      <c r="B46" s="642"/>
      <c r="C46" s="636" t="s">
        <v>449</v>
      </c>
      <c r="D46" s="884"/>
      <c r="E46" s="60"/>
      <c r="F46" s="650"/>
      <c r="I46" s="902"/>
      <c r="J46" s="897"/>
      <c r="K46" s="904"/>
    </row>
    <row r="47" spans="1:11" ht="14.25">
      <c r="A47" s="642"/>
      <c r="B47" s="642"/>
      <c r="C47" s="642" t="s">
        <v>132</v>
      </c>
      <c r="D47" s="884">
        <f>'IF2'!C6</f>
        <v>0</v>
      </c>
      <c r="E47" s="60"/>
      <c r="F47" s="650"/>
      <c r="I47" s="902"/>
      <c r="J47" s="897"/>
      <c r="K47" s="904"/>
    </row>
    <row r="48" spans="1:11" ht="14.25">
      <c r="A48" s="642"/>
      <c r="B48" s="642"/>
      <c r="C48" s="642" t="s">
        <v>133</v>
      </c>
      <c r="D48" s="884">
        <f>'IF2'!C7</f>
        <v>0</v>
      </c>
      <c r="E48" s="60"/>
      <c r="F48" s="650"/>
      <c r="I48" s="902"/>
      <c r="J48" s="897"/>
      <c r="K48" s="904"/>
    </row>
    <row r="49" spans="1:11" ht="14.25">
      <c r="A49" s="642"/>
      <c r="B49" s="642"/>
      <c r="C49" s="642" t="s">
        <v>134</v>
      </c>
      <c r="D49" s="884">
        <f>'IF2'!C8</f>
        <v>0</v>
      </c>
      <c r="E49" s="60"/>
      <c r="F49" s="650"/>
      <c r="I49" s="902"/>
      <c r="J49" s="897"/>
      <c r="K49" s="904"/>
    </row>
    <row r="50" spans="1:11" ht="14.25">
      <c r="A50" s="642"/>
      <c r="B50" s="642"/>
      <c r="C50" s="636" t="s">
        <v>135</v>
      </c>
      <c r="D50" s="886">
        <f>MAX(D47,D48,D49)</f>
        <v>0</v>
      </c>
      <c r="E50" s="60"/>
      <c r="F50" s="650"/>
      <c r="I50" s="902"/>
      <c r="J50" s="897"/>
      <c r="K50" s="904"/>
    </row>
    <row r="51" spans="1:11" ht="14.25">
      <c r="A51" s="642"/>
      <c r="B51" s="642"/>
      <c r="C51" s="642"/>
      <c r="D51" s="642"/>
      <c r="E51" s="60"/>
      <c r="F51" s="650"/>
      <c r="I51" s="902"/>
      <c r="J51" s="897"/>
      <c r="K51" s="904"/>
    </row>
    <row r="52" spans="1:11" ht="14.25">
      <c r="A52" s="642"/>
      <c r="B52" s="642"/>
      <c r="C52" s="651" t="s">
        <v>136</v>
      </c>
      <c r="D52" s="639" t="e">
        <f>'IF2'!C30</f>
        <v>#DIV/0!</v>
      </c>
      <c r="E52" s="60"/>
      <c r="F52" s="650"/>
      <c r="I52" s="902"/>
      <c r="J52" s="897"/>
      <c r="K52" s="904"/>
    </row>
    <row r="53" spans="1:11" ht="14.25">
      <c r="A53" s="642"/>
      <c r="B53" s="642"/>
      <c r="C53" s="651" t="s">
        <v>138</v>
      </c>
      <c r="D53" s="639" t="e">
        <f>'IF2'!C32</f>
        <v>#DIV/0!</v>
      </c>
      <c r="E53" s="60"/>
      <c r="F53" s="650"/>
      <c r="I53" s="902"/>
      <c r="J53" s="897"/>
      <c r="K53" s="904"/>
    </row>
    <row r="54" spans="1:11" ht="14.25">
      <c r="A54" s="669"/>
      <c r="B54" s="669"/>
      <c r="C54" s="651" t="s">
        <v>137</v>
      </c>
      <c r="D54" s="639" t="e">
        <f>'IF2'!C34</f>
        <v>#DIV/0!</v>
      </c>
      <c r="E54" s="60"/>
      <c r="F54" s="650"/>
      <c r="I54" s="902"/>
      <c r="J54" s="897"/>
      <c r="K54" s="904"/>
    </row>
    <row r="55" spans="1:11" ht="14.25">
      <c r="A55" s="669"/>
      <c r="B55" s="669"/>
      <c r="C55" s="651"/>
      <c r="D55" s="639"/>
      <c r="E55" s="60"/>
      <c r="F55" s="650"/>
      <c r="I55" s="902"/>
      <c r="J55" s="897"/>
      <c r="K55" s="904"/>
    </row>
    <row r="56" spans="1:11" ht="14.25">
      <c r="A56" s="669"/>
      <c r="B56" s="669"/>
      <c r="C56" s="651"/>
      <c r="D56" s="639"/>
      <c r="E56" s="60"/>
      <c r="F56" s="650"/>
      <c r="I56" s="902"/>
      <c r="J56" s="897"/>
      <c r="K56" s="904"/>
    </row>
    <row r="57" spans="1:11" ht="14.25">
      <c r="A57" s="669"/>
      <c r="B57" s="669"/>
      <c r="C57" s="642" t="s">
        <v>450</v>
      </c>
      <c r="D57" s="884">
        <f>'IF2'!C10</f>
        <v>0</v>
      </c>
      <c r="E57" s="60"/>
      <c r="F57" s="650"/>
      <c r="I57" s="902"/>
      <c r="J57" s="897"/>
      <c r="K57" s="904"/>
    </row>
    <row r="58" spans="1:11" ht="14.25">
      <c r="A58" s="669"/>
      <c r="B58" s="669"/>
      <c r="C58" s="642" t="s">
        <v>451</v>
      </c>
      <c r="D58" s="884">
        <f>'IF2'!C11</f>
        <v>0</v>
      </c>
      <c r="E58" s="60"/>
      <c r="F58" s="650"/>
      <c r="I58" s="902"/>
      <c r="J58" s="897"/>
      <c r="K58" s="904"/>
    </row>
    <row r="59" spans="1:11" ht="14.25">
      <c r="A59" s="669"/>
      <c r="B59" s="669"/>
      <c r="C59" s="642" t="s">
        <v>452</v>
      </c>
      <c r="D59" s="884">
        <f>'IF2'!C12</f>
        <v>0</v>
      </c>
      <c r="E59" s="60"/>
      <c r="F59" s="650"/>
      <c r="I59" s="902"/>
      <c r="J59" s="897"/>
      <c r="K59" s="904"/>
    </row>
    <row r="60" spans="1:11" ht="14.25">
      <c r="A60" s="669"/>
      <c r="B60" s="669"/>
      <c r="C60" s="642" t="s">
        <v>453</v>
      </c>
      <c r="D60" s="884">
        <f>'IF2'!C13</f>
        <v>0</v>
      </c>
      <c r="E60" s="60"/>
      <c r="F60" s="650"/>
      <c r="I60" s="902"/>
      <c r="J60" s="897"/>
      <c r="K60" s="904"/>
    </row>
    <row r="61" spans="1:11" ht="14.25">
      <c r="A61" s="669"/>
      <c r="B61" s="669"/>
      <c r="C61" s="642" t="s">
        <v>474</v>
      </c>
      <c r="D61" s="884">
        <f>'IF2'!C14</f>
        <v>0</v>
      </c>
      <c r="E61" s="60"/>
      <c r="F61" s="650"/>
      <c r="I61" s="902"/>
      <c r="J61" s="897"/>
      <c r="K61" s="904"/>
    </row>
    <row r="62" spans="1:11" ht="14.25">
      <c r="A62" s="669"/>
      <c r="B62" s="669"/>
      <c r="C62" s="642" t="s">
        <v>413</v>
      </c>
      <c r="D62" s="884">
        <f>'IF2'!C15</f>
        <v>0</v>
      </c>
      <c r="E62" s="60"/>
      <c r="F62" s="650"/>
      <c r="I62" s="902"/>
      <c r="J62" s="897"/>
      <c r="K62" s="904"/>
    </row>
    <row r="63" spans="1:11" ht="14.25">
      <c r="A63" s="669"/>
      <c r="B63" s="669"/>
      <c r="C63" s="636" t="s">
        <v>907</v>
      </c>
      <c r="D63" s="887">
        <f>'IF2'!C19-SUM('IF2'!C17:C18)</f>
        <v>0</v>
      </c>
      <c r="E63" s="60"/>
      <c r="F63" s="650"/>
      <c r="I63" s="902"/>
      <c r="J63" s="897"/>
      <c r="K63" s="904"/>
    </row>
    <row r="64" spans="1:11" ht="14.25">
      <c r="A64" s="669"/>
      <c r="B64" s="669"/>
      <c r="C64" s="651"/>
      <c r="D64" s="639"/>
      <c r="E64" s="60"/>
      <c r="F64" s="650"/>
      <c r="I64" s="902"/>
      <c r="J64" s="897"/>
      <c r="K64" s="904"/>
    </row>
    <row r="65" spans="1:12" ht="14.25">
      <c r="A65" s="669"/>
      <c r="B65" s="669"/>
      <c r="C65" s="651" t="s">
        <v>908</v>
      </c>
      <c r="D65" s="639" t="e">
        <f>D38/$D$63</f>
        <v>#DIV/0!</v>
      </c>
      <c r="E65" s="60"/>
      <c r="F65" s="650"/>
      <c r="I65" s="902"/>
      <c r="J65" s="897"/>
      <c r="K65" s="904"/>
    </row>
    <row r="66" spans="1:12" ht="14.25">
      <c r="A66" s="669"/>
      <c r="B66" s="669"/>
      <c r="C66" s="651" t="s">
        <v>909</v>
      </c>
      <c r="D66" s="639" t="e">
        <f>D40/$D$63</f>
        <v>#DIV/0!</v>
      </c>
      <c r="E66" s="60"/>
      <c r="F66" s="650"/>
      <c r="I66" s="902"/>
      <c r="J66" s="897"/>
      <c r="K66" s="904"/>
    </row>
    <row r="67" spans="1:12" ht="14.25">
      <c r="A67" s="669"/>
      <c r="B67" s="669"/>
      <c r="C67" s="651" t="s">
        <v>910</v>
      </c>
      <c r="D67" s="639" t="e">
        <f>D43/$D$63</f>
        <v>#DIV/0!</v>
      </c>
      <c r="E67" s="60"/>
      <c r="F67" s="650"/>
      <c r="I67" s="902"/>
      <c r="J67" s="897"/>
      <c r="K67" s="904"/>
    </row>
    <row r="68" spans="1:12" ht="14.25">
      <c r="A68" s="58"/>
      <c r="B68" s="58"/>
      <c r="C68" s="58"/>
      <c r="D68" s="58"/>
      <c r="E68" s="58"/>
      <c r="I68" s="902"/>
      <c r="J68" s="897"/>
      <c r="K68" s="904"/>
    </row>
    <row r="69" spans="1:12" ht="14.25">
      <c r="A69" s="58"/>
      <c r="B69" s="58"/>
      <c r="C69" s="58"/>
      <c r="D69" s="58"/>
      <c r="E69" s="58"/>
      <c r="I69" s="902"/>
      <c r="J69" s="897"/>
      <c r="K69" s="904"/>
    </row>
    <row r="70" spans="1:12" ht="14.25">
      <c r="A70" s="645" t="s">
        <v>454</v>
      </c>
      <c r="B70" s="1214" t="s">
        <v>965</v>
      </c>
      <c r="C70" s="1214"/>
      <c r="D70" s="1214"/>
      <c r="E70" s="58"/>
      <c r="I70" s="902"/>
      <c r="J70" s="897"/>
      <c r="K70" s="904"/>
    </row>
    <row r="71" spans="1:12" ht="15" thickBot="1">
      <c r="A71" s="642"/>
      <c r="B71" s="642"/>
      <c r="C71" s="642"/>
      <c r="D71" s="642"/>
      <c r="E71" s="58"/>
      <c r="I71" s="902"/>
      <c r="J71" s="897"/>
      <c r="K71" s="904"/>
    </row>
    <row r="72" spans="1:12" ht="30" customHeight="1" thickBot="1">
      <c r="A72" s="642"/>
      <c r="B72" s="888" t="e">
        <f>IF(AND(D74="YES",D77="YES",D78="YES",D80="YES",D82="YES",D84="YES",D86="YES",D88="YES",D90="YES",D92="YES",D94="YES"),"YES","NO")</f>
        <v>#DIV/0!</v>
      </c>
      <c r="C72" s="642"/>
      <c r="D72" s="642"/>
      <c r="E72" s="58"/>
      <c r="I72" s="905" t="str">
        <f>IFERROR(IF(B72="","FALSE","TRUE"),"FALSE")</f>
        <v>FALSE</v>
      </c>
      <c r="J72" s="897"/>
      <c r="K72" s="904"/>
      <c r="L72" s="650"/>
    </row>
    <row r="73" spans="1:12" ht="14.25">
      <c r="A73" s="642"/>
      <c r="B73" s="642"/>
      <c r="C73" s="642"/>
      <c r="D73" s="642"/>
      <c r="E73" s="58"/>
      <c r="I73" s="902"/>
      <c r="J73" s="897"/>
      <c r="K73" s="904"/>
    </row>
    <row r="74" spans="1:12" ht="14.25">
      <c r="A74" s="642"/>
      <c r="B74" s="1213" t="s">
        <v>931</v>
      </c>
      <c r="C74" s="1213"/>
      <c r="D74" s="645" t="e">
        <f>IF('IF5 - THRESHOLDS REVIEW'!C5/C21&lt;1200000,"YES","NO")</f>
        <v>#DIV/0!</v>
      </c>
      <c r="E74" s="648"/>
      <c r="F74" s="648"/>
      <c r="G74" s="650"/>
      <c r="H74" s="650"/>
      <c r="I74" s="902"/>
      <c r="J74" s="907"/>
      <c r="K74" s="904"/>
    </row>
    <row r="75" spans="1:12" ht="14.25">
      <c r="A75" s="642"/>
      <c r="B75" s="652"/>
      <c r="C75" s="652"/>
      <c r="D75" s="645"/>
      <c r="E75" s="60"/>
      <c r="F75" s="650"/>
      <c r="G75" s="650"/>
      <c r="H75" s="650"/>
      <c r="I75" s="902"/>
      <c r="J75" s="907"/>
      <c r="K75" s="904"/>
    </row>
    <row r="76" spans="1:12" ht="14.25">
      <c r="A76" s="642"/>
      <c r="B76" s="1213" t="s">
        <v>932</v>
      </c>
      <c r="C76" s="1213"/>
      <c r="D76" s="645"/>
      <c r="E76" s="60"/>
      <c r="F76" s="650"/>
      <c r="G76" s="650"/>
      <c r="H76" s="650"/>
      <c r="I76" s="906"/>
      <c r="J76" s="907"/>
      <c r="K76" s="904"/>
    </row>
    <row r="77" spans="1:12" ht="14.25">
      <c r="A77" s="642"/>
      <c r="B77" s="1213" t="s">
        <v>455</v>
      </c>
      <c r="C77" s="1213"/>
      <c r="D77" s="645" t="e">
        <f>IF('IF5 - THRESHOLDS REVIEW'!C6/C21&lt;100000,"YES","NO")</f>
        <v>#DIV/0!</v>
      </c>
      <c r="E77" s="60"/>
      <c r="F77" s="650"/>
      <c r="G77" s="650"/>
      <c r="H77" s="650"/>
      <c r="I77" s="906"/>
      <c r="J77" s="907"/>
      <c r="K77" s="904"/>
    </row>
    <row r="78" spans="1:12" ht="14.25">
      <c r="A78" s="642"/>
      <c r="B78" s="1213" t="s">
        <v>456</v>
      </c>
      <c r="C78" s="1213"/>
      <c r="D78" s="645" t="e">
        <f>IF('IF5 - THRESHOLDS REVIEW'!C7/C21&lt;1000000,"YES","NO")</f>
        <v>#DIV/0!</v>
      </c>
      <c r="E78" s="60"/>
      <c r="F78" s="650"/>
      <c r="G78" s="650"/>
      <c r="H78" s="650"/>
      <c r="I78" s="906"/>
      <c r="J78" s="907"/>
      <c r="K78" s="904"/>
    </row>
    <row r="79" spans="1:12" ht="14.25">
      <c r="A79" s="642"/>
      <c r="B79" s="652"/>
      <c r="C79" s="652"/>
      <c r="D79" s="645"/>
      <c r="E79" s="60"/>
      <c r="F79" s="650"/>
      <c r="G79" s="650"/>
      <c r="H79" s="650"/>
      <c r="I79" s="906"/>
      <c r="J79" s="907"/>
      <c r="K79" s="904"/>
    </row>
    <row r="80" spans="1:12" ht="14.25">
      <c r="A80" s="642"/>
      <c r="B80" s="1213" t="s">
        <v>933</v>
      </c>
      <c r="C80" s="1213"/>
      <c r="D80" s="645" t="e">
        <f>IF('IF5 - THRESHOLDS REVIEW'!C8/C21=0,"YES","NO")</f>
        <v>#DIV/0!</v>
      </c>
      <c r="E80" s="60"/>
      <c r="F80" s="650"/>
      <c r="G80" s="650"/>
      <c r="H80" s="650"/>
      <c r="I80" s="906"/>
      <c r="J80" s="907"/>
      <c r="K80" s="904"/>
    </row>
    <row r="81" spans="1:11" ht="14.25">
      <c r="A81" s="642"/>
      <c r="B81" s="652"/>
      <c r="C81" s="652"/>
      <c r="D81" s="645"/>
      <c r="E81" s="60"/>
      <c r="F81" s="650"/>
      <c r="G81" s="650"/>
      <c r="H81" s="650"/>
      <c r="I81" s="906"/>
      <c r="J81" s="907"/>
      <c r="K81" s="904"/>
    </row>
    <row r="82" spans="1:11" ht="14.25">
      <c r="A82" s="642"/>
      <c r="B82" s="1213" t="s">
        <v>938</v>
      </c>
      <c r="C82" s="1213"/>
      <c r="D82" s="645" t="e">
        <f>IF('IF5 - THRESHOLDS REVIEW'!C9/C21=0,"YES","NO")</f>
        <v>#DIV/0!</v>
      </c>
      <c r="E82" s="60"/>
      <c r="F82" s="650"/>
      <c r="G82" s="650"/>
      <c r="H82" s="650"/>
      <c r="I82" s="906"/>
      <c r="J82" s="907"/>
      <c r="K82" s="904"/>
    </row>
    <row r="83" spans="1:11" ht="14.25">
      <c r="A83" s="642"/>
      <c r="B83" s="652"/>
      <c r="C83" s="652"/>
      <c r="D83" s="645"/>
      <c r="E83" s="60"/>
      <c r="F83" s="650"/>
      <c r="G83" s="650"/>
      <c r="H83" s="650"/>
      <c r="I83" s="906"/>
      <c r="J83" s="907"/>
      <c r="K83" s="904"/>
    </row>
    <row r="84" spans="1:11" ht="14.25">
      <c r="A84" s="642"/>
      <c r="B84" s="1213" t="s">
        <v>934</v>
      </c>
      <c r="C84" s="1213"/>
      <c r="D84" s="645" t="e">
        <f>IF('IF5 - THRESHOLDS REVIEW'!C10/C21=0,"YES","NO")</f>
        <v>#DIV/0!</v>
      </c>
      <c r="E84" s="60"/>
      <c r="F84" s="650"/>
      <c r="G84" s="650"/>
      <c r="H84" s="650"/>
      <c r="I84" s="906"/>
      <c r="J84" s="907"/>
      <c r="K84" s="904"/>
    </row>
    <row r="85" spans="1:11" ht="14.25">
      <c r="A85" s="642"/>
      <c r="B85" s="652"/>
      <c r="C85" s="652"/>
      <c r="D85" s="645"/>
      <c r="E85" s="60"/>
      <c r="F85" s="650"/>
      <c r="G85" s="650"/>
      <c r="H85" s="650"/>
      <c r="I85" s="906"/>
      <c r="J85" s="907"/>
      <c r="K85" s="904"/>
    </row>
    <row r="86" spans="1:11" ht="14.25">
      <c r="A86" s="642"/>
      <c r="B86" s="1213" t="s">
        <v>935</v>
      </c>
      <c r="C86" s="1213"/>
      <c r="D86" s="645" t="e">
        <f>IF('IF5 - THRESHOLDS REVIEW'!C11/C21=0,"YES","NO")</f>
        <v>#DIV/0!</v>
      </c>
      <c r="E86" s="60"/>
      <c r="F86" s="650"/>
      <c r="G86" s="650"/>
      <c r="H86" s="650"/>
      <c r="I86" s="906"/>
      <c r="J86" s="907"/>
      <c r="K86" s="904"/>
    </row>
    <row r="87" spans="1:11" ht="14.25">
      <c r="A87" s="642"/>
      <c r="B87" s="652"/>
      <c r="C87" s="652"/>
      <c r="D87" s="645"/>
      <c r="E87" s="60"/>
      <c r="F87" s="650"/>
      <c r="G87" s="650"/>
      <c r="H87" s="650"/>
      <c r="I87" s="906"/>
      <c r="J87" s="907"/>
      <c r="K87" s="904"/>
    </row>
    <row r="88" spans="1:11" ht="14.25">
      <c r="A88" s="642"/>
      <c r="B88" s="1213" t="s">
        <v>936</v>
      </c>
      <c r="C88" s="1213"/>
      <c r="D88" s="645" t="e">
        <f>IF('IF5 - THRESHOLDS REVIEW'!C12/C21=0,"YES","NO")</f>
        <v>#DIV/0!</v>
      </c>
      <c r="E88" s="60"/>
      <c r="F88" s="650"/>
      <c r="G88" s="650"/>
      <c r="H88" s="650"/>
      <c r="I88" s="906"/>
      <c r="J88" s="907"/>
      <c r="K88" s="904"/>
    </row>
    <row r="89" spans="1:11" ht="14.25">
      <c r="A89" s="642"/>
      <c r="B89" s="652"/>
      <c r="C89" s="652"/>
      <c r="D89" s="645"/>
      <c r="E89" s="60"/>
      <c r="F89" s="650"/>
      <c r="G89" s="650"/>
      <c r="H89" s="650"/>
      <c r="I89" s="906"/>
      <c r="J89" s="907"/>
      <c r="K89" s="904"/>
    </row>
    <row r="90" spans="1:11" ht="14.25">
      <c r="A90" s="642"/>
      <c r="B90" s="1213" t="s">
        <v>937</v>
      </c>
      <c r="C90" s="1213"/>
      <c r="D90" s="645" t="e">
        <f>IF('IF5 - THRESHOLDS REVIEW'!C13/C21=0,"YES","NO")</f>
        <v>#DIV/0!</v>
      </c>
      <c r="E90" s="60"/>
      <c r="F90" s="650"/>
      <c r="G90" s="650"/>
      <c r="H90" s="650"/>
      <c r="I90" s="906"/>
      <c r="J90" s="907"/>
      <c r="K90" s="904"/>
    </row>
    <row r="91" spans="1:11" ht="14.25">
      <c r="A91" s="642"/>
      <c r="B91" s="652"/>
      <c r="C91" s="652"/>
      <c r="D91" s="645"/>
      <c r="E91" s="60"/>
      <c r="F91" s="650"/>
      <c r="G91" s="650"/>
      <c r="H91" s="650"/>
      <c r="I91" s="906"/>
      <c r="J91" s="907"/>
      <c r="K91" s="904"/>
    </row>
    <row r="92" spans="1:11" ht="14.25">
      <c r="A92" s="642"/>
      <c r="B92" s="1213" t="s">
        <v>940</v>
      </c>
      <c r="C92" s="1213"/>
      <c r="D92" s="645" t="e">
        <f>IF('IF5 - THRESHOLDS REVIEW'!C14/C21&lt;100000,"YES","NO")</f>
        <v>#DIV/0!</v>
      </c>
      <c r="E92" s="60"/>
      <c r="F92" s="650"/>
      <c r="G92" s="650"/>
      <c r="H92" s="650"/>
      <c r="I92" s="906"/>
      <c r="J92" s="907"/>
      <c r="K92" s="904"/>
    </row>
    <row r="93" spans="1:11" ht="14.25">
      <c r="A93" s="642"/>
      <c r="B93" s="652"/>
      <c r="C93" s="652"/>
      <c r="D93" s="645"/>
      <c r="E93" s="60"/>
      <c r="F93" s="650"/>
      <c r="G93" s="650"/>
      <c r="H93" s="650"/>
      <c r="I93" s="906"/>
      <c r="J93" s="907"/>
      <c r="K93" s="904"/>
    </row>
    <row r="94" spans="1:11" ht="35.25" customHeight="1">
      <c r="A94" s="642"/>
      <c r="B94" s="1185" t="s">
        <v>457</v>
      </c>
      <c r="C94" s="1185"/>
      <c r="D94" s="645" t="e">
        <f>IF('IF5 - THRESHOLDS REVIEW'!C15/C21&lt;30000,"YES","NO")</f>
        <v>#DIV/0!</v>
      </c>
      <c r="E94" s="60"/>
      <c r="F94" s="650"/>
      <c r="G94" s="650"/>
      <c r="H94" s="650"/>
      <c r="I94" s="906"/>
      <c r="J94" s="907"/>
      <c r="K94" s="904"/>
    </row>
    <row r="95" spans="1:11" ht="35.25" customHeight="1">
      <c r="A95" s="874"/>
      <c r="B95" s="875"/>
      <c r="C95" s="875"/>
      <c r="D95" s="645"/>
      <c r="E95" s="60"/>
      <c r="F95" s="650"/>
      <c r="G95" s="650"/>
      <c r="H95" s="650"/>
      <c r="I95" s="906"/>
      <c r="J95" s="907"/>
      <c r="K95" s="904"/>
    </row>
    <row r="96" spans="1:11" ht="35.25" customHeight="1" thickBot="1">
      <c r="A96" s="874"/>
      <c r="B96" s="1207" t="s">
        <v>966</v>
      </c>
      <c r="C96" s="1207"/>
      <c r="D96" s="1207"/>
      <c r="E96" s="60"/>
      <c r="F96" s="650"/>
      <c r="G96" s="650"/>
      <c r="H96" s="650"/>
      <c r="I96" s="906"/>
      <c r="J96" s="907"/>
      <c r="K96" s="904"/>
    </row>
    <row r="97" spans="1:11" ht="35.25" customHeight="1" thickBot="1">
      <c r="A97" s="874"/>
      <c r="B97" s="1126"/>
      <c r="C97" s="875"/>
      <c r="D97" s="645"/>
      <c r="E97" s="60"/>
      <c r="F97" s="650"/>
      <c r="G97" s="650"/>
      <c r="H97" s="650"/>
      <c r="I97" s="905" t="b">
        <f>IF(B97="", FALSE, TRUE)</f>
        <v>0</v>
      </c>
      <c r="J97" s="907"/>
      <c r="K97" s="904"/>
    </row>
    <row r="98" spans="1:11" ht="14.25">
      <c r="A98" s="58"/>
      <c r="B98" s="58"/>
      <c r="C98" s="58"/>
      <c r="D98" s="58"/>
      <c r="E98" s="58"/>
      <c r="I98" s="902"/>
      <c r="J98" s="897"/>
      <c r="K98" s="904"/>
    </row>
    <row r="99" spans="1:11" ht="14.25">
      <c r="A99" s="58"/>
      <c r="B99" s="58"/>
      <c r="C99" s="58"/>
      <c r="D99" s="58"/>
      <c r="E99" s="58"/>
      <c r="I99" s="902"/>
      <c r="J99" s="897"/>
      <c r="K99" s="904"/>
    </row>
    <row r="100" spans="1:11" ht="44.25" customHeight="1">
      <c r="A100" s="645" t="s">
        <v>458</v>
      </c>
      <c r="B100" s="1185" t="s">
        <v>1024</v>
      </c>
      <c r="C100" s="1185"/>
      <c r="D100" s="1185"/>
      <c r="E100" s="58"/>
      <c r="I100" s="902"/>
      <c r="J100" s="897"/>
      <c r="K100" s="1161"/>
    </row>
    <row r="101" spans="1:11" ht="15" thickBot="1">
      <c r="A101" s="645"/>
      <c r="B101" s="642"/>
      <c r="C101" s="642"/>
      <c r="D101" s="642"/>
      <c r="E101" s="58"/>
      <c r="I101" s="902"/>
      <c r="J101" s="897"/>
      <c r="K101" s="904"/>
    </row>
    <row r="102" spans="1:11" ht="15" thickBot="1">
      <c r="A102" s="645"/>
      <c r="B102" s="888" t="str">
        <f>IFERROR(IF(D105&lt;D106, "YES, Complete actions taken to restore compliance below", "NO"), "")</f>
        <v/>
      </c>
      <c r="C102" s="642"/>
      <c r="D102" s="642"/>
      <c r="E102" s="58"/>
      <c r="I102" s="902"/>
      <c r="J102" s="897"/>
      <c r="K102" s="904"/>
    </row>
    <row r="103" spans="1:11" ht="14.25">
      <c r="A103" s="645"/>
      <c r="B103" s="642"/>
      <c r="C103" s="642"/>
      <c r="D103" s="642"/>
      <c r="E103" s="58"/>
      <c r="I103" s="902"/>
      <c r="J103" s="897"/>
      <c r="K103" s="904"/>
    </row>
    <row r="104" spans="1:11" ht="14.25">
      <c r="A104" s="645"/>
      <c r="B104" s="1186"/>
      <c r="C104" s="1184"/>
      <c r="D104" s="644" t="s">
        <v>459</v>
      </c>
      <c r="E104" s="58"/>
      <c r="I104" s="902"/>
      <c r="J104" s="897"/>
      <c r="K104" s="904"/>
    </row>
    <row r="105" spans="1:11" ht="14.25">
      <c r="A105" s="645"/>
      <c r="B105" s="1187" t="s">
        <v>460</v>
      </c>
      <c r="C105" s="1187"/>
      <c r="D105" s="1166" t="e">
        <f>D43/C21</f>
        <v>#DIV/0!</v>
      </c>
      <c r="I105" s="902"/>
      <c r="J105" s="897"/>
      <c r="K105" s="904"/>
    </row>
    <row r="106" spans="1:11" ht="14.25">
      <c r="A106" s="645"/>
      <c r="B106" s="1187" t="s">
        <v>1026</v>
      </c>
      <c r="C106" s="1187"/>
      <c r="D106" s="1167" t="e">
        <f>D63/C21</f>
        <v>#DIV/0!</v>
      </c>
      <c r="I106" s="902"/>
      <c r="J106" s="897"/>
      <c r="K106" s="904"/>
    </row>
    <row r="107" spans="1:11" ht="59.25" customHeight="1">
      <c r="A107" s="645"/>
      <c r="B107" s="1188" t="s">
        <v>1025</v>
      </c>
      <c r="C107" s="1189"/>
      <c r="D107" s="1190"/>
      <c r="E107" s="58"/>
      <c r="I107" s="902"/>
      <c r="J107" s="897"/>
      <c r="K107" s="1162"/>
    </row>
    <row r="108" spans="1:11" ht="40.5" customHeight="1">
      <c r="A108" s="645"/>
      <c r="B108" s="1191"/>
      <c r="C108" s="1192"/>
      <c r="D108" s="1193"/>
      <c r="E108" s="58"/>
      <c r="I108" s="905" t="b">
        <f>IF(B102="NO", TRUE, IF(B102="", FALSE, IF(B102="YES, Complete actions taken to restore compliance below", IF(B108="", FALSE, TRUE))))</f>
        <v>0</v>
      </c>
      <c r="J108" s="897"/>
      <c r="K108" s="904"/>
    </row>
    <row r="109" spans="1:11" ht="14.25">
      <c r="A109" s="649"/>
      <c r="B109" s="58"/>
      <c r="C109" s="58"/>
      <c r="D109" s="58"/>
      <c r="E109" s="58"/>
      <c r="I109" s="902"/>
      <c r="J109" s="897"/>
      <c r="K109" s="904"/>
    </row>
    <row r="110" spans="1:11" ht="14.25">
      <c r="A110" s="649"/>
      <c r="B110" s="58"/>
      <c r="C110" s="58"/>
      <c r="D110" s="58"/>
      <c r="E110" s="58"/>
      <c r="I110" s="902"/>
      <c r="J110" s="897"/>
      <c r="K110" s="904"/>
    </row>
    <row r="111" spans="1:11" ht="14.25">
      <c r="A111" s="645" t="s">
        <v>461</v>
      </c>
      <c r="B111" s="1194" t="s">
        <v>941</v>
      </c>
      <c r="C111" s="1194"/>
      <c r="D111" s="1194"/>
      <c r="E111" s="58"/>
      <c r="I111" s="902"/>
      <c r="J111" s="897"/>
      <c r="K111" s="904"/>
    </row>
    <row r="112" spans="1:11" ht="14.25">
      <c r="A112" s="645"/>
      <c r="B112" s="642"/>
      <c r="C112" s="642"/>
      <c r="D112" s="642"/>
      <c r="E112" s="58"/>
      <c r="I112" s="902"/>
      <c r="J112" s="897"/>
      <c r="K112" s="904"/>
    </row>
    <row r="113" spans="1:11" ht="14.25">
      <c r="A113" s="645"/>
      <c r="B113" s="651" t="s">
        <v>136</v>
      </c>
      <c r="C113" s="642"/>
      <c r="D113" s="653">
        <v>0.56000000000000005</v>
      </c>
      <c r="E113" s="58"/>
      <c r="I113" s="902"/>
      <c r="J113" s="897"/>
      <c r="K113" s="904"/>
    </row>
    <row r="114" spans="1:11" ht="14.25">
      <c r="A114" s="645"/>
      <c r="B114" s="651" t="s">
        <v>138</v>
      </c>
      <c r="C114" s="642"/>
      <c r="D114" s="653">
        <v>0.75</v>
      </c>
      <c r="E114" s="58"/>
      <c r="I114" s="902"/>
      <c r="J114" s="897"/>
      <c r="K114" s="904"/>
    </row>
    <row r="115" spans="1:11" ht="14.25">
      <c r="A115" s="645"/>
      <c r="B115" s="651" t="s">
        <v>924</v>
      </c>
      <c r="C115" s="642"/>
      <c r="D115" s="653">
        <v>1</v>
      </c>
      <c r="E115" s="58"/>
      <c r="I115" s="902"/>
      <c r="J115" s="897"/>
      <c r="K115" s="904"/>
    </row>
    <row r="116" spans="1:11" ht="14.25">
      <c r="A116" s="645"/>
      <c r="B116" s="642"/>
      <c r="C116" s="642"/>
      <c r="D116" s="642"/>
      <c r="E116" s="58"/>
      <c r="I116" s="902"/>
      <c r="J116" s="897"/>
      <c r="K116" s="904"/>
    </row>
    <row r="117" spans="1:11" ht="14.25">
      <c r="A117" s="645"/>
      <c r="B117" s="702" t="s">
        <v>925</v>
      </c>
      <c r="C117" s="642"/>
      <c r="D117" s="642"/>
      <c r="E117" s="58"/>
      <c r="I117" s="902"/>
      <c r="J117" s="897"/>
      <c r="K117" s="904"/>
    </row>
    <row r="118" spans="1:11" ht="15" thickBot="1">
      <c r="A118" s="645"/>
      <c r="B118" s="642"/>
      <c r="C118" s="642"/>
      <c r="D118" s="642"/>
      <c r="E118" s="58"/>
      <c r="I118" s="902"/>
      <c r="J118" s="897"/>
      <c r="K118" s="904"/>
    </row>
    <row r="119" spans="1:11" ht="15" thickBot="1">
      <c r="A119" s="645"/>
      <c r="B119" s="888" t="str">
        <f>IFERROR(IF(OR(D113&gt;D65,D114&gt;D66,D115&gt;D67),"YES, Complete actions taken to restore compliance below","NO"), "")</f>
        <v/>
      </c>
      <c r="C119" s="642"/>
      <c r="D119" s="642"/>
      <c r="E119" s="58"/>
      <c r="I119" s="902"/>
      <c r="J119" s="897"/>
      <c r="K119" s="904"/>
    </row>
    <row r="120" spans="1:11" ht="14.25">
      <c r="A120" s="645"/>
      <c r="B120" s="642"/>
      <c r="C120" s="642"/>
      <c r="D120" s="642"/>
      <c r="E120" s="58"/>
      <c r="I120" s="902"/>
      <c r="J120" s="897"/>
      <c r="K120" s="904"/>
    </row>
    <row r="121" spans="1:11" ht="60.75" customHeight="1">
      <c r="A121" s="645"/>
      <c r="B121" s="1188" t="s">
        <v>988</v>
      </c>
      <c r="C121" s="1189"/>
      <c r="D121" s="1190"/>
      <c r="E121" s="58"/>
      <c r="I121" s="902"/>
      <c r="J121" s="897"/>
      <c r="K121" s="904"/>
    </row>
    <row r="122" spans="1:11" ht="40.5" customHeight="1">
      <c r="A122" s="645"/>
      <c r="B122" s="1191"/>
      <c r="C122" s="1192"/>
      <c r="D122" s="1193"/>
      <c r="E122" s="58"/>
      <c r="I122" s="908" t="b">
        <f>IF(B119="NO", TRUE, IF(B119="", FALSE, IF(B119="YES, Complete actions taken to restore compliance below", IF(B122="", FALSE, TRUE))))</f>
        <v>0</v>
      </c>
      <c r="J122" s="897"/>
      <c r="K122" s="904"/>
    </row>
    <row r="123" spans="1:11" ht="14.25">
      <c r="A123" s="649"/>
      <c r="B123" s="58"/>
      <c r="C123" s="58"/>
      <c r="D123" s="58"/>
      <c r="E123" s="58"/>
      <c r="I123" s="902"/>
      <c r="J123" s="897"/>
      <c r="K123" s="904"/>
    </row>
    <row r="124" spans="1:11" ht="14.25">
      <c r="A124" s="649"/>
      <c r="B124" s="58"/>
      <c r="C124" s="58"/>
      <c r="D124" s="58"/>
      <c r="E124" s="58"/>
      <c r="I124" s="902"/>
      <c r="J124" s="897"/>
      <c r="K124" s="904"/>
    </row>
    <row r="125" spans="1:11" ht="71.45" customHeight="1">
      <c r="A125" s="645" t="s">
        <v>462</v>
      </c>
      <c r="B125" s="1207" t="s">
        <v>926</v>
      </c>
      <c r="C125" s="1196"/>
      <c r="D125" s="1196"/>
      <c r="E125" s="58"/>
      <c r="I125" s="902"/>
      <c r="J125" s="897"/>
      <c r="K125" s="904"/>
    </row>
    <row r="126" spans="1:11" ht="15" thickBot="1">
      <c r="A126" s="645"/>
      <c r="B126" s="642"/>
      <c r="C126" s="642"/>
      <c r="D126" s="642"/>
      <c r="E126" s="58"/>
      <c r="I126" s="902"/>
      <c r="J126" s="897"/>
      <c r="K126" s="904"/>
    </row>
    <row r="127" spans="1:11" ht="15" thickBot="1">
      <c r="A127" s="645"/>
      <c r="B127" s="1127"/>
      <c r="C127" s="642"/>
      <c r="D127" s="642"/>
      <c r="E127" s="58"/>
      <c r="I127" s="908" t="b">
        <f>IF(B127="",FALSE,TRUE)</f>
        <v>0</v>
      </c>
      <c r="J127" s="897"/>
      <c r="K127" s="904" t="str">
        <f>IF(I127=FALSE, "Choose option from the drop down list","")</f>
        <v>Choose option from the drop down list</v>
      </c>
    </row>
    <row r="128" spans="1:11" ht="14.25">
      <c r="A128" s="649"/>
      <c r="B128" s="58"/>
      <c r="C128" s="58"/>
      <c r="D128" s="58"/>
      <c r="E128" s="58"/>
      <c r="I128" s="902"/>
      <c r="J128" s="897"/>
      <c r="K128" s="904"/>
    </row>
    <row r="129" spans="1:11" ht="14.25">
      <c r="A129" s="649"/>
      <c r="B129" s="58"/>
      <c r="C129" s="58"/>
      <c r="D129" s="58"/>
      <c r="E129" s="58"/>
      <c r="I129" s="902"/>
      <c r="J129" s="897"/>
      <c r="K129" s="904"/>
    </row>
    <row r="130" spans="1:11" ht="57.95" customHeight="1">
      <c r="A130" s="645" t="s">
        <v>465</v>
      </c>
      <c r="B130" s="1195" t="s">
        <v>944</v>
      </c>
      <c r="C130" s="1195"/>
      <c r="D130" s="1195"/>
      <c r="E130" s="58"/>
      <c r="I130" s="902"/>
      <c r="J130" s="897"/>
      <c r="K130" s="904"/>
    </row>
    <row r="131" spans="1:11" ht="15" thickBot="1">
      <c r="A131" s="645"/>
      <c r="B131" s="642"/>
      <c r="C131" s="642"/>
      <c r="D131" s="642"/>
      <c r="E131" s="58"/>
      <c r="I131" s="902"/>
      <c r="J131" s="897"/>
      <c r="K131" s="904"/>
    </row>
    <row r="132" spans="1:11" ht="26.45" customHeight="1" thickBot="1">
      <c r="A132" s="645"/>
      <c r="B132" s="1127"/>
      <c r="C132" s="642"/>
      <c r="D132" s="642"/>
      <c r="E132" s="58"/>
      <c r="I132" s="908" t="b">
        <f>IF(B132="",FALSE,TRUE)</f>
        <v>0</v>
      </c>
      <c r="J132" s="909"/>
      <c r="K132" s="904" t="str">
        <f>IF(I132=FALSE, "Choose option from the drop down list","")</f>
        <v>Choose option from the drop down list</v>
      </c>
    </row>
    <row r="133" spans="1:11" ht="14.25">
      <c r="A133" s="645"/>
      <c r="B133" s="642"/>
      <c r="C133" s="642"/>
      <c r="D133" s="642"/>
      <c r="E133" s="58"/>
      <c r="I133" s="902"/>
      <c r="J133" s="897"/>
      <c r="K133" s="904"/>
    </row>
    <row r="134" spans="1:11" ht="30" customHeight="1">
      <c r="A134" s="645"/>
      <c r="B134" s="1199" t="str">
        <f>IF(B132="YES","Complete CCR (34.02) tab and, where relevant/applicable, CVA (25.00) tab, in addition to IF 06.11 Template within IF6 tab","Do not complete CCR (34.02) tab or CVA tab (25.00)")</f>
        <v>Do not complete CCR (34.02) tab or CVA tab (25.00)</v>
      </c>
      <c r="C134" s="1200"/>
      <c r="D134" s="1201"/>
      <c r="E134" s="58"/>
      <c r="I134" s="910" t="s">
        <v>982</v>
      </c>
      <c r="J134" s="903"/>
      <c r="K134" s="904"/>
    </row>
    <row r="135" spans="1:11" ht="14.25">
      <c r="A135" s="649"/>
      <c r="B135" s="58"/>
      <c r="C135" s="58"/>
      <c r="D135" s="58"/>
      <c r="E135" s="58"/>
      <c r="I135" s="902"/>
      <c r="J135" s="897"/>
      <c r="K135" s="904"/>
    </row>
    <row r="136" spans="1:11" ht="14.25">
      <c r="A136" s="649"/>
      <c r="B136" s="58"/>
      <c r="C136" s="58"/>
      <c r="D136" s="58"/>
      <c r="E136" s="58"/>
      <c r="I136" s="902"/>
      <c r="J136" s="897"/>
      <c r="K136" s="904"/>
    </row>
    <row r="137" spans="1:11" ht="14.25">
      <c r="A137" s="645" t="s">
        <v>896</v>
      </c>
      <c r="B137" s="651" t="s">
        <v>946</v>
      </c>
      <c r="C137" s="697"/>
      <c r="D137" s="697"/>
      <c r="E137" s="58"/>
      <c r="I137" s="902"/>
      <c r="J137" s="897"/>
      <c r="K137" s="904"/>
    </row>
    <row r="138" spans="1:11" ht="15" thickBot="1">
      <c r="A138" s="645"/>
      <c r="B138" s="697"/>
      <c r="C138" s="697"/>
      <c r="D138" s="697"/>
      <c r="E138" s="58"/>
      <c r="I138" s="902"/>
      <c r="J138" s="897"/>
      <c r="K138" s="904"/>
    </row>
    <row r="139" spans="1:11" ht="15" thickBot="1">
      <c r="A139" s="645"/>
      <c r="B139" s="1127"/>
      <c r="C139" s="697"/>
      <c r="D139" s="697"/>
      <c r="E139" s="58"/>
      <c r="I139" s="908" t="b">
        <f>IF(B139="",FALSE,TRUE)</f>
        <v>0</v>
      </c>
      <c r="J139" s="897"/>
      <c r="K139" s="904" t="str">
        <f>IF(I139=FALSE, "Choose option from the drop down list","")</f>
        <v>Choose option from the drop down list</v>
      </c>
    </row>
    <row r="140" spans="1:11" ht="14.25">
      <c r="A140" s="645"/>
      <c r="B140" s="697"/>
      <c r="C140" s="697"/>
      <c r="D140" s="697"/>
      <c r="E140" s="58"/>
      <c r="I140" s="902"/>
      <c r="J140" s="897"/>
      <c r="K140" s="904"/>
    </row>
    <row r="141" spans="1:11" ht="14.25">
      <c r="A141" s="649"/>
      <c r="B141" s="58"/>
      <c r="C141" s="58"/>
      <c r="D141" s="58"/>
      <c r="E141" s="58"/>
      <c r="I141" s="902"/>
      <c r="J141" s="897"/>
      <c r="K141" s="904"/>
    </row>
    <row r="142" spans="1:11" ht="14.25">
      <c r="A142" s="649"/>
      <c r="B142" s="58"/>
      <c r="C142" s="58"/>
      <c r="D142" s="58"/>
      <c r="E142" s="58"/>
      <c r="I142" s="902"/>
      <c r="J142" s="897"/>
      <c r="K142" s="904"/>
    </row>
    <row r="143" spans="1:11" ht="14.25">
      <c r="A143" s="645" t="s">
        <v>897</v>
      </c>
      <c r="B143" s="651" t="s">
        <v>943</v>
      </c>
      <c r="C143" s="642"/>
      <c r="D143" s="642"/>
      <c r="E143" s="58"/>
      <c r="I143" s="902"/>
      <c r="J143" s="897"/>
      <c r="K143" s="904"/>
    </row>
    <row r="144" spans="1:11" ht="15" thickBot="1">
      <c r="A144" s="645"/>
      <c r="B144" s="642"/>
      <c r="C144" s="642"/>
      <c r="D144" s="642"/>
      <c r="E144" s="58"/>
      <c r="I144" s="902"/>
      <c r="J144" s="897"/>
      <c r="K144" s="904"/>
    </row>
    <row r="145" spans="1:11" ht="15" thickBot="1">
      <c r="A145" s="645"/>
      <c r="B145" s="1127"/>
      <c r="C145" s="642"/>
      <c r="D145" s="642"/>
      <c r="E145" s="58"/>
      <c r="I145" s="908" t="b">
        <f>IF(B145="",FALSE,TRUE)</f>
        <v>0</v>
      </c>
      <c r="J145" s="897"/>
      <c r="K145" s="904" t="str">
        <f>IF(I145=FALSE, "Choose option from the drop down list","")</f>
        <v>Choose option from the drop down list</v>
      </c>
    </row>
    <row r="146" spans="1:11" ht="14.25">
      <c r="A146" s="645"/>
      <c r="B146" s="642"/>
      <c r="C146" s="642"/>
      <c r="D146" s="642"/>
      <c r="E146" s="58"/>
      <c r="I146" s="902"/>
      <c r="J146" s="897"/>
      <c r="K146" s="904"/>
    </row>
    <row r="147" spans="1:11" ht="14.25">
      <c r="A147" s="649"/>
      <c r="B147" s="58"/>
      <c r="C147" s="58"/>
      <c r="D147" s="58"/>
      <c r="E147" s="58"/>
      <c r="I147" s="902"/>
      <c r="J147" s="897"/>
      <c r="K147" s="904"/>
    </row>
    <row r="148" spans="1:11" ht="14.25">
      <c r="A148" s="649"/>
      <c r="B148" s="58"/>
      <c r="C148" s="58"/>
      <c r="D148" s="58"/>
      <c r="E148" s="58"/>
      <c r="I148" s="902"/>
      <c r="J148" s="897"/>
      <c r="K148" s="904"/>
    </row>
    <row r="149" spans="1:11" ht="39.75" customHeight="1">
      <c r="A149" s="645" t="s">
        <v>898</v>
      </c>
      <c r="B149" s="1195" t="s">
        <v>927</v>
      </c>
      <c r="C149" s="1196"/>
      <c r="D149" s="1196"/>
      <c r="E149" s="58"/>
      <c r="I149" s="902"/>
      <c r="J149" s="897"/>
      <c r="K149" s="904"/>
    </row>
    <row r="150" spans="1:11" ht="14.25">
      <c r="A150" s="645"/>
      <c r="B150" s="642"/>
      <c r="C150" s="642"/>
      <c r="D150" s="642"/>
      <c r="E150" s="58"/>
      <c r="I150" s="902"/>
      <c r="J150" s="897"/>
      <c r="K150" s="904"/>
    </row>
    <row r="151" spans="1:11" ht="14.25">
      <c r="A151" s="645"/>
      <c r="B151" s="651" t="s">
        <v>463</v>
      </c>
      <c r="C151" s="651"/>
      <c r="D151" s="883">
        <f>'IF9 - LIQ REQ'!C7+'IF9 - LIQ REQ'!C6</f>
        <v>0</v>
      </c>
      <c r="E151" s="58"/>
      <c r="I151" s="902"/>
      <c r="J151" s="897"/>
      <c r="K151" s="904"/>
    </row>
    <row r="152" spans="1:11" ht="14.25">
      <c r="A152" s="645"/>
      <c r="B152" s="651"/>
      <c r="C152" s="651"/>
      <c r="D152" s="651"/>
      <c r="E152" s="58"/>
      <c r="I152" s="902"/>
      <c r="J152" s="897"/>
      <c r="K152" s="904"/>
    </row>
    <row r="153" spans="1:11" ht="14.25">
      <c r="A153" s="645"/>
      <c r="B153" s="651" t="s">
        <v>464</v>
      </c>
      <c r="C153" s="651"/>
      <c r="D153" s="883">
        <f>'IF9 - LIQ REQ'!C5</f>
        <v>0</v>
      </c>
      <c r="E153" s="58"/>
      <c r="I153" s="902"/>
      <c r="J153" s="897"/>
      <c r="K153" s="904"/>
    </row>
    <row r="154" spans="1:11" ht="15" thickBot="1">
      <c r="A154" s="645"/>
      <c r="B154" s="651"/>
      <c r="C154" s="651"/>
      <c r="D154" s="651"/>
      <c r="E154" s="58"/>
      <c r="I154" s="902"/>
      <c r="J154" s="897"/>
      <c r="K154" s="904"/>
    </row>
    <row r="155" spans="1:11" ht="15" thickBot="1">
      <c r="A155" s="645"/>
      <c r="B155" s="651" t="s">
        <v>928</v>
      </c>
      <c r="C155" s="651"/>
      <c r="D155" s="1128" t="str">
        <f>IF(AND(D151=0,D153=0),"",IF(D151&gt;=D153,"Yes",IF(D151&lt;D153,"NO","N/A")))</f>
        <v/>
      </c>
      <c r="E155" s="58"/>
      <c r="I155" s="908" t="b">
        <f>IF(D155="",FALSE,TRUE)</f>
        <v>0</v>
      </c>
      <c r="J155" s="897"/>
      <c r="K155" s="904"/>
    </row>
    <row r="156" spans="1:11" ht="14.25">
      <c r="A156" s="645"/>
      <c r="B156" s="642"/>
      <c r="C156" s="642"/>
      <c r="D156" s="654"/>
      <c r="E156" s="58"/>
      <c r="I156" s="902"/>
      <c r="J156" s="897"/>
      <c r="K156" s="904"/>
    </row>
    <row r="157" spans="1:11" ht="14.25">
      <c r="A157" s="645"/>
      <c r="B157" s="1183" t="s">
        <v>979</v>
      </c>
      <c r="C157" s="1184"/>
      <c r="D157" s="640"/>
      <c r="E157" s="58"/>
      <c r="I157" s="902"/>
      <c r="J157" s="897"/>
      <c r="K157" s="904"/>
    </row>
    <row r="158" spans="1:11" ht="14.25">
      <c r="A158" s="645"/>
      <c r="B158" s="641"/>
      <c r="C158" s="636"/>
      <c r="D158" s="640"/>
      <c r="E158" s="58"/>
      <c r="I158" s="902"/>
      <c r="J158" s="897"/>
      <c r="K158" s="904"/>
    </row>
    <row r="159" spans="1:11" ht="54.75" customHeight="1" thickBot="1">
      <c r="A159" s="645"/>
      <c r="B159" s="1219" t="s">
        <v>977</v>
      </c>
      <c r="C159" s="1219"/>
      <c r="D159" s="1219"/>
      <c r="E159" s="58"/>
      <c r="I159" s="902"/>
      <c r="J159" s="897"/>
      <c r="K159" s="904"/>
    </row>
    <row r="160" spans="1:11" ht="40.5" customHeight="1" thickBot="1">
      <c r="A160" s="645"/>
      <c r="B160" s="1127"/>
      <c r="C160" s="882"/>
      <c r="D160" s="882"/>
      <c r="E160" s="58"/>
      <c r="I160" s="908" t="b">
        <f>IF(AND(D155="YES",B160="N/A"),TRUE,IF(AND(D155="NO",B160="YES"),TRUE,IF(AND(D155="NO",B160="NO"),TRUE,FALSE)))</f>
        <v>0</v>
      </c>
      <c r="J160" s="897"/>
      <c r="K160" s="904" t="str">
        <f>IF(I160=FALSE, "Choose option from the drop down list","")</f>
        <v>Choose option from the drop down list</v>
      </c>
    </row>
    <row r="161" spans="1:11" ht="14.25">
      <c r="A161" s="649"/>
      <c r="B161" s="58"/>
      <c r="C161" s="58"/>
      <c r="D161" s="58"/>
      <c r="E161" s="58"/>
      <c r="I161" s="902"/>
      <c r="J161" s="897"/>
      <c r="K161" s="904"/>
    </row>
    <row r="162" spans="1:11" ht="14.25">
      <c r="A162" s="649"/>
      <c r="B162" s="58"/>
      <c r="C162" s="58"/>
      <c r="D162" s="58"/>
      <c r="E162" s="58"/>
      <c r="I162" s="902"/>
      <c r="J162" s="897"/>
      <c r="K162" s="904"/>
    </row>
    <row r="163" spans="1:11" ht="50.1" customHeight="1">
      <c r="A163" s="645" t="s">
        <v>899</v>
      </c>
      <c r="B163" s="1196" t="s">
        <v>929</v>
      </c>
      <c r="C163" s="1196"/>
      <c r="D163" s="1196"/>
      <c r="E163" s="58"/>
      <c r="I163" s="902"/>
      <c r="J163" s="897"/>
      <c r="K163" s="904"/>
    </row>
    <row r="164" spans="1:11" ht="50.1" customHeight="1">
      <c r="A164" s="645"/>
      <c r="B164" s="1196"/>
      <c r="C164" s="1196"/>
      <c r="D164" s="1196"/>
      <c r="E164" s="58"/>
      <c r="I164" s="902"/>
      <c r="J164" s="897"/>
      <c r="K164" s="904"/>
    </row>
    <row r="165" spans="1:11" ht="50.1" customHeight="1">
      <c r="A165" s="645"/>
      <c r="B165" s="1196"/>
      <c r="C165" s="1196"/>
      <c r="D165" s="1196"/>
      <c r="E165" s="58"/>
      <c r="I165" s="902"/>
      <c r="J165" s="897"/>
      <c r="K165" s="904"/>
    </row>
    <row r="166" spans="1:11" ht="50.1" customHeight="1">
      <c r="A166" s="645"/>
      <c r="B166" s="1196"/>
      <c r="C166" s="1196"/>
      <c r="D166" s="1196"/>
      <c r="E166" s="58"/>
      <c r="I166" s="902"/>
      <c r="J166" s="897"/>
      <c r="K166" s="904"/>
    </row>
    <row r="167" spans="1:11" ht="15" thickBot="1">
      <c r="A167" s="645"/>
      <c r="B167" s="642"/>
      <c r="C167" s="642"/>
      <c r="D167" s="642"/>
      <c r="E167" s="58"/>
      <c r="I167" s="902"/>
      <c r="J167" s="897"/>
      <c r="K167" s="904"/>
    </row>
    <row r="168" spans="1:11" ht="15" thickBot="1">
      <c r="A168" s="645"/>
      <c r="B168" s="1127"/>
      <c r="C168" s="642"/>
      <c r="D168" s="642"/>
      <c r="E168" s="58"/>
      <c r="I168" s="908" t="b">
        <f>IF(B168="",FALSE,TRUE)</f>
        <v>0</v>
      </c>
      <c r="J168" s="897"/>
      <c r="K168" s="904" t="str">
        <f>IF(I168=FALSE, "Choose option from the drop down list","")</f>
        <v>Choose option from the drop down list</v>
      </c>
    </row>
    <row r="169" spans="1:11" ht="14.25">
      <c r="A169" s="645"/>
      <c r="B169" s="642"/>
      <c r="C169" s="642"/>
      <c r="D169" s="642"/>
      <c r="E169" s="58"/>
      <c r="I169" s="902"/>
      <c r="J169" s="897"/>
      <c r="K169" s="904"/>
    </row>
    <row r="170" spans="1:11" ht="42.75">
      <c r="A170" s="645"/>
      <c r="B170" s="642"/>
      <c r="C170" s="642"/>
      <c r="D170" s="667" t="s">
        <v>905</v>
      </c>
      <c r="E170" s="58"/>
      <c r="I170" s="902"/>
      <c r="J170" s="897"/>
      <c r="K170" s="904"/>
    </row>
    <row r="171" spans="1:11" ht="14.25">
      <c r="A171" s="645"/>
      <c r="B171" s="642"/>
      <c r="C171" s="642"/>
      <c r="D171" s="667"/>
      <c r="E171" s="58"/>
      <c r="I171" s="902"/>
      <c r="J171" s="897"/>
      <c r="K171" s="904"/>
    </row>
    <row r="172" spans="1:11" ht="30" customHeight="1">
      <c r="A172" s="645"/>
      <c r="B172" s="655" t="s">
        <v>900</v>
      </c>
      <c r="C172" s="656"/>
      <c r="D172" s="668"/>
      <c r="E172" s="58"/>
      <c r="I172" s="902"/>
      <c r="J172" s="903"/>
      <c r="K172" s="904"/>
    </row>
    <row r="173" spans="1:11" ht="30.75" customHeight="1">
      <c r="A173" s="645"/>
      <c r="B173" s="657" t="s">
        <v>930</v>
      </c>
      <c r="C173" s="658"/>
      <c r="D173" s="892" t="e">
        <f>D50/C21*D113</f>
        <v>#DIV/0!</v>
      </c>
      <c r="E173" s="60"/>
      <c r="F173" s="650"/>
      <c r="G173" s="650"/>
      <c r="H173" s="650"/>
      <c r="I173" s="902"/>
      <c r="J173" s="903"/>
      <c r="K173" s="904"/>
    </row>
    <row r="174" spans="1:11" ht="20.100000000000001" customHeight="1">
      <c r="A174" s="645"/>
      <c r="B174" s="659" t="s">
        <v>987</v>
      </c>
      <c r="C174" s="660"/>
      <c r="D174" s="666" t="e">
        <f>'IF2'!C17/C21</f>
        <v>#DIV/0!</v>
      </c>
      <c r="E174" s="60"/>
      <c r="F174" s="650"/>
      <c r="G174" s="650"/>
      <c r="H174" s="650"/>
      <c r="I174" s="902"/>
      <c r="J174" s="903"/>
      <c r="K174" s="904"/>
    </row>
    <row r="175" spans="1:11" ht="14.25">
      <c r="A175" s="645"/>
      <c r="B175" s="661" t="s">
        <v>983</v>
      </c>
      <c r="C175" s="891"/>
      <c r="D175" s="665">
        <f>IF(B168="Yes", IF((2%*(D50/C21))&gt;2000, (2%*(D50/C21)), 2000),0)</f>
        <v>0</v>
      </c>
      <c r="E175" s="60"/>
      <c r="F175" s="650"/>
      <c r="G175" s="650"/>
      <c r="H175" s="650"/>
      <c r="I175" s="1232"/>
      <c r="J175" s="1233"/>
      <c r="K175" s="1234"/>
    </row>
    <row r="176" spans="1:11" ht="30" customHeight="1">
      <c r="A176" s="645"/>
      <c r="B176" s="662" t="s">
        <v>901</v>
      </c>
      <c r="C176" s="660"/>
      <c r="D176" s="894" t="e">
        <f>SUM(D173:D175)</f>
        <v>#DIV/0!</v>
      </c>
      <c r="E176" s="60"/>
      <c r="F176" s="650"/>
      <c r="G176" s="650"/>
      <c r="H176" s="650"/>
      <c r="I176" s="902"/>
      <c r="J176" s="903"/>
      <c r="K176" s="904"/>
    </row>
    <row r="177" spans="1:11" ht="20.100000000000001" customHeight="1">
      <c r="A177" s="645"/>
      <c r="B177" s="656"/>
      <c r="C177" s="663"/>
      <c r="D177" s="895"/>
      <c r="E177" s="58"/>
      <c r="I177" s="902"/>
      <c r="J177" s="903"/>
      <c r="K177" s="904"/>
    </row>
    <row r="178" spans="1:11" ht="30" customHeight="1">
      <c r="A178" s="645"/>
      <c r="B178" s="664" t="s">
        <v>902</v>
      </c>
      <c r="C178" s="663"/>
      <c r="D178" s="896" t="e">
        <f>D38/C21</f>
        <v>#DIV/0!</v>
      </c>
      <c r="E178" s="58"/>
      <c r="I178" s="902"/>
      <c r="J178" s="903"/>
      <c r="K178" s="904"/>
    </row>
    <row r="179" spans="1:11" ht="20.100000000000001" customHeight="1">
      <c r="A179" s="645"/>
      <c r="B179" s="656"/>
      <c r="C179" s="663"/>
      <c r="D179" s="895"/>
      <c r="E179" s="58"/>
      <c r="I179" s="902"/>
      <c r="J179" s="903"/>
      <c r="K179" s="904"/>
    </row>
    <row r="180" spans="1:11" ht="30" customHeight="1">
      <c r="A180" s="645"/>
      <c r="B180" s="1224" t="s">
        <v>903</v>
      </c>
      <c r="C180" s="1224"/>
      <c r="D180" s="894" t="e">
        <f>IF(D178&lt;D176,(D176-D178),"No additional capital required")</f>
        <v>#DIV/0!</v>
      </c>
      <c r="E180" s="58"/>
      <c r="I180" s="902"/>
      <c r="J180" s="903"/>
      <c r="K180" s="904"/>
    </row>
    <row r="181" spans="1:11" ht="14.25">
      <c r="A181" s="645"/>
      <c r="B181" s="642"/>
      <c r="C181" s="642"/>
      <c r="D181" s="642"/>
      <c r="E181" s="58"/>
      <c r="I181" s="902"/>
      <c r="J181" s="903"/>
      <c r="K181" s="904"/>
    </row>
    <row r="182" spans="1:11" ht="14.25">
      <c r="A182" s="645"/>
      <c r="B182" s="642" t="s">
        <v>904</v>
      </c>
      <c r="C182" s="642"/>
      <c r="D182" s="642"/>
      <c r="E182" s="58"/>
      <c r="I182" s="902"/>
      <c r="J182" s="903"/>
      <c r="K182" s="904"/>
    </row>
    <row r="183" spans="1:11" ht="14.25">
      <c r="A183" s="645"/>
      <c r="B183" s="642"/>
      <c r="C183" s="642"/>
      <c r="D183" s="642"/>
      <c r="E183" s="58"/>
      <c r="I183" s="902"/>
      <c r="J183" s="897"/>
      <c r="K183" s="904"/>
    </row>
    <row r="184" spans="1:11" ht="57.75" customHeight="1">
      <c r="A184" s="645"/>
      <c r="B184" s="1225" t="s">
        <v>986</v>
      </c>
      <c r="C184" s="1226"/>
      <c r="D184" s="1227"/>
      <c r="E184" s="58"/>
      <c r="I184" s="902"/>
      <c r="J184" s="897"/>
      <c r="K184" s="904"/>
    </row>
    <row r="185" spans="1:11" ht="30" customHeight="1">
      <c r="A185" s="645"/>
      <c r="B185" s="1228"/>
      <c r="C185" s="1229"/>
      <c r="D185" s="1230"/>
      <c r="E185" s="58"/>
      <c r="I185" s="905" t="b">
        <f>IFERROR(IF(D180="No additional capital required", TRUE, IF((B185=""), FALSE, TRUE)),FALSE)</f>
        <v>0</v>
      </c>
      <c r="J185" s="897"/>
      <c r="K185" s="904"/>
    </row>
    <row r="186" spans="1:11" ht="14.25">
      <c r="A186" s="649"/>
      <c r="B186" s="58"/>
      <c r="C186" s="58"/>
      <c r="D186" s="58"/>
      <c r="E186" s="58"/>
      <c r="I186" s="902"/>
      <c r="J186" s="897"/>
      <c r="K186" s="904"/>
    </row>
    <row r="187" spans="1:11" ht="14.25">
      <c r="A187" s="649"/>
      <c r="B187" s="58"/>
      <c r="C187" s="58"/>
      <c r="D187" s="58"/>
      <c r="E187" s="58"/>
      <c r="I187" s="902"/>
      <c r="J187" s="897"/>
      <c r="K187" s="904"/>
    </row>
    <row r="188" spans="1:11" ht="14.25">
      <c r="A188" s="645" t="s">
        <v>945</v>
      </c>
      <c r="B188" s="1214" t="s">
        <v>466</v>
      </c>
      <c r="C188" s="1214"/>
      <c r="D188" s="1214"/>
      <c r="E188" s="58"/>
      <c r="I188" s="902"/>
      <c r="J188" s="897"/>
      <c r="K188" s="904"/>
    </row>
    <row r="189" spans="1:11" ht="15" thickBot="1">
      <c r="A189" s="642"/>
      <c r="B189" s="642"/>
      <c r="C189" s="642"/>
      <c r="D189" s="642"/>
      <c r="E189" s="58"/>
      <c r="I189" s="902"/>
      <c r="J189" s="897"/>
      <c r="K189" s="904"/>
    </row>
    <row r="190" spans="1:11" ht="15" thickBot="1">
      <c r="A190" s="642"/>
      <c r="B190" s="642" t="s">
        <v>467</v>
      </c>
      <c r="C190" s="643"/>
      <c r="D190" s="682" t="s">
        <v>978</v>
      </c>
      <c r="E190" s="58"/>
      <c r="I190" s="905" t="b">
        <f>IF(D190="",FALSE,IF(D190="NO",TRUE,IF(OR(D193="",D194="",D195="",D196="",D197=""),FALSE,TRUE)))</f>
        <v>0</v>
      </c>
      <c r="J190" s="897"/>
      <c r="K190" s="904" t="str">
        <f>IF(I190=FALSE, "Choose option from the drop down list","")</f>
        <v>Choose option from the drop down list</v>
      </c>
    </row>
    <row r="191" spans="1:11" ht="14.25">
      <c r="A191" s="642"/>
      <c r="B191" s="1183" t="s">
        <v>468</v>
      </c>
      <c r="C191" s="1184"/>
      <c r="D191" s="643"/>
      <c r="E191" s="58"/>
      <c r="I191" s="902"/>
      <c r="J191" s="897"/>
      <c r="K191" s="904"/>
    </row>
    <row r="192" spans="1:11" ht="14.25">
      <c r="A192" s="642"/>
      <c r="B192" s="642"/>
      <c r="C192" s="643"/>
      <c r="D192" s="644" t="s">
        <v>459</v>
      </c>
      <c r="E192" s="58"/>
      <c r="I192" s="902"/>
      <c r="J192" s="897"/>
      <c r="K192" s="904"/>
    </row>
    <row r="193" spans="1:11" ht="14.25">
      <c r="A193" s="642"/>
      <c r="B193" s="1220" t="s">
        <v>469</v>
      </c>
      <c r="C193" s="1221"/>
      <c r="D193" s="1163"/>
      <c r="E193" s="58"/>
      <c r="I193" s="902"/>
      <c r="J193" s="897"/>
      <c r="K193" s="904"/>
    </row>
    <row r="194" spans="1:11" ht="14.25">
      <c r="A194" s="642"/>
      <c r="B194" s="1222" t="s">
        <v>470</v>
      </c>
      <c r="C194" s="1223"/>
      <c r="D194" s="1164"/>
      <c r="E194" s="58"/>
      <c r="I194" s="902"/>
      <c r="J194" s="897"/>
      <c r="K194" s="904"/>
    </row>
    <row r="195" spans="1:11" ht="14.25">
      <c r="A195" s="642"/>
      <c r="B195" s="1235" t="s">
        <v>471</v>
      </c>
      <c r="C195" s="1236"/>
      <c r="D195" s="1165"/>
      <c r="E195" s="58"/>
      <c r="I195" s="902"/>
      <c r="J195" s="903"/>
      <c r="K195" s="904"/>
    </row>
    <row r="196" spans="1:11" ht="14.25">
      <c r="A196" s="642"/>
      <c r="B196" s="1222" t="s">
        <v>472</v>
      </c>
      <c r="C196" s="1223"/>
      <c r="D196" s="1129"/>
      <c r="E196" s="58"/>
      <c r="I196" s="902"/>
      <c r="J196" s="903"/>
      <c r="K196" s="904"/>
    </row>
    <row r="197" spans="1:11" ht="14.25">
      <c r="A197" s="642"/>
      <c r="B197" s="1222" t="s">
        <v>473</v>
      </c>
      <c r="C197" s="1223"/>
      <c r="D197" s="1129"/>
      <c r="E197" s="58"/>
      <c r="I197" s="911"/>
      <c r="J197" s="912"/>
      <c r="K197" s="913"/>
    </row>
    <row r="198" spans="1:11" ht="14.25">
      <c r="A198" s="58"/>
      <c r="B198" s="217"/>
      <c r="C198" s="217"/>
      <c r="D198" s="218"/>
      <c r="E198" s="58"/>
    </row>
    <row r="199" spans="1:11" ht="14.25">
      <c r="A199" s="58"/>
      <c r="B199" s="217"/>
      <c r="C199" s="217"/>
      <c r="D199" s="218"/>
      <c r="E199" s="58"/>
    </row>
    <row r="202" spans="1:11" ht="14.25">
      <c r="B202" s="703" t="s">
        <v>939</v>
      </c>
      <c r="C202" s="704"/>
    </row>
    <row r="203" spans="1:11" ht="37.5" customHeight="1">
      <c r="B203" s="1231" t="s">
        <v>955</v>
      </c>
      <c r="C203" s="1231"/>
      <c r="D203" s="1231"/>
    </row>
    <row r="205" spans="1:11" ht="36" customHeight="1"/>
  </sheetData>
  <sheetProtection algorithmName="SHA-512" hashValue="cVBtVGrIyE77wjzPJ8+JI5d8CLecQ6pGHClGI1d3ifJU5vZexWCfdrhB+ttOWSp+6Kf4wnCQ8zR5yynuw1a1Mw==" saltValue="GCmNukF80ofa/e5ZI1GPLg==" spinCount="100000" sheet="1" objects="1" scenarios="1"/>
  <mergeCells count="54">
    <mergeCell ref="B203:D203"/>
    <mergeCell ref="I175:K175"/>
    <mergeCell ref="B195:C195"/>
    <mergeCell ref="B196:C196"/>
    <mergeCell ref="B197:C197"/>
    <mergeCell ref="B159:D159"/>
    <mergeCell ref="B188:D188"/>
    <mergeCell ref="B191:C191"/>
    <mergeCell ref="B193:C193"/>
    <mergeCell ref="B194:C194"/>
    <mergeCell ref="B180:C180"/>
    <mergeCell ref="B184:D184"/>
    <mergeCell ref="B185:D185"/>
    <mergeCell ref="B163:D166"/>
    <mergeCell ref="I3:K3"/>
    <mergeCell ref="B92:C92"/>
    <mergeCell ref="B70:D70"/>
    <mergeCell ref="B74:C74"/>
    <mergeCell ref="B76:C76"/>
    <mergeCell ref="B77:C77"/>
    <mergeCell ref="B78:C78"/>
    <mergeCell ref="B80:C80"/>
    <mergeCell ref="B82:C82"/>
    <mergeCell ref="B84:C84"/>
    <mergeCell ref="B86:C86"/>
    <mergeCell ref="B88:C88"/>
    <mergeCell ref="B90:C90"/>
    <mergeCell ref="C7:D7"/>
    <mergeCell ref="C9:D9"/>
    <mergeCell ref="C11:D11"/>
    <mergeCell ref="C13:D13"/>
    <mergeCell ref="B134:D134"/>
    <mergeCell ref="B33:D33"/>
    <mergeCell ref="C15:D15"/>
    <mergeCell ref="C21:D21"/>
    <mergeCell ref="C30:D30"/>
    <mergeCell ref="B121:D121"/>
    <mergeCell ref="B122:D122"/>
    <mergeCell ref="B125:D125"/>
    <mergeCell ref="B130:D130"/>
    <mergeCell ref="C17:D17"/>
    <mergeCell ref="C19:D19"/>
    <mergeCell ref="B96:D96"/>
    <mergeCell ref="B31:D31"/>
    <mergeCell ref="B157:C157"/>
    <mergeCell ref="B94:C94"/>
    <mergeCell ref="B100:D100"/>
    <mergeCell ref="B104:C104"/>
    <mergeCell ref="B105:C105"/>
    <mergeCell ref="B106:C106"/>
    <mergeCell ref="B107:D107"/>
    <mergeCell ref="B108:D108"/>
    <mergeCell ref="B111:D111"/>
    <mergeCell ref="B149:D149"/>
  </mergeCells>
  <conditionalFormatting sqref="I7">
    <cfRule type="containsText" dxfId="53" priority="71" operator="containsText" text="true">
      <formula>NOT(ISERROR(SEARCH("true",I7)))</formula>
    </cfRule>
    <cfRule type="containsText" dxfId="52" priority="73" operator="containsText" text="false">
      <formula>NOT(ISERROR(SEARCH("false",I7)))</formula>
    </cfRule>
  </conditionalFormatting>
  <conditionalFormatting sqref="I9">
    <cfRule type="containsText" dxfId="51" priority="70" operator="containsText" text="true">
      <formula>NOT(ISERROR(SEARCH("true",I9)))</formula>
    </cfRule>
    <cfRule type="containsText" dxfId="50" priority="72" operator="containsText" text="false">
      <formula>NOT(ISERROR(SEARCH("false",I9)))</formula>
    </cfRule>
  </conditionalFormatting>
  <conditionalFormatting sqref="I11">
    <cfRule type="containsText" dxfId="49" priority="66" operator="containsText" text="true">
      <formula>NOT(ISERROR(SEARCH("true",I11)))</formula>
    </cfRule>
    <cfRule type="containsText" dxfId="48" priority="67" operator="containsText" text="false">
      <formula>NOT(ISERROR(SEARCH("false",I11)))</formula>
    </cfRule>
  </conditionalFormatting>
  <conditionalFormatting sqref="I13">
    <cfRule type="containsText" dxfId="47" priority="64" operator="containsText" text="true">
      <formula>NOT(ISERROR(SEARCH("true",I13)))</formula>
    </cfRule>
    <cfRule type="containsText" dxfId="46" priority="65" operator="containsText" text="false">
      <formula>NOT(ISERROR(SEARCH("false",I13)))</formula>
    </cfRule>
  </conditionalFormatting>
  <conditionalFormatting sqref="I15">
    <cfRule type="containsText" dxfId="45" priority="62" operator="containsText" text="true">
      <formula>NOT(ISERROR(SEARCH("true",I15)))</formula>
    </cfRule>
    <cfRule type="containsText" dxfId="44" priority="63" operator="containsText" text="false">
      <formula>NOT(ISERROR(SEARCH("false",I15)))</formula>
    </cfRule>
  </conditionalFormatting>
  <conditionalFormatting sqref="I21">
    <cfRule type="containsText" dxfId="43" priority="60" operator="containsText" text="true">
      <formula>NOT(ISERROR(SEARCH("true",I21)))</formula>
    </cfRule>
    <cfRule type="containsText" dxfId="42" priority="61" operator="containsText" text="false">
      <formula>NOT(ISERROR(SEARCH("false",I21)))</formula>
    </cfRule>
  </conditionalFormatting>
  <conditionalFormatting sqref="I24">
    <cfRule type="containsText" dxfId="41" priority="58" operator="containsText" text="true">
      <formula>NOT(ISERROR(SEARCH("true",I24)))</formula>
    </cfRule>
    <cfRule type="containsText" dxfId="40" priority="59" operator="containsText" text="false">
      <formula>NOT(ISERROR(SEARCH("false",I24)))</formula>
    </cfRule>
  </conditionalFormatting>
  <conditionalFormatting sqref="I26">
    <cfRule type="containsText" dxfId="39" priority="56" operator="containsText" text="true">
      <formula>NOT(ISERROR(SEARCH("true",I26)))</formula>
    </cfRule>
    <cfRule type="containsText" dxfId="38" priority="57" operator="containsText" text="false">
      <formula>NOT(ISERROR(SEARCH("false",I26)))</formula>
    </cfRule>
  </conditionalFormatting>
  <conditionalFormatting sqref="I28">
    <cfRule type="containsText" dxfId="37" priority="54" operator="containsText" text="true">
      <formula>NOT(ISERROR(SEARCH("true",I28)))</formula>
    </cfRule>
    <cfRule type="containsText" dxfId="36" priority="55" operator="containsText" text="false">
      <formula>NOT(ISERROR(SEARCH("false",I28)))</formula>
    </cfRule>
  </conditionalFormatting>
  <conditionalFormatting sqref="I30">
    <cfRule type="containsText" dxfId="35" priority="52" operator="containsText" text="true">
      <formula>NOT(ISERROR(SEARCH("true",I30)))</formula>
    </cfRule>
    <cfRule type="containsText" dxfId="34" priority="53" operator="containsText" text="false">
      <formula>NOT(ISERROR(SEARCH("false",I30)))</formula>
    </cfRule>
  </conditionalFormatting>
  <conditionalFormatting sqref="I108">
    <cfRule type="containsText" dxfId="33" priority="50" operator="containsText" text="true">
      <formula>NOT(ISERROR(SEARCH("true",I108)))</formula>
    </cfRule>
    <cfRule type="containsText" dxfId="32" priority="51" operator="containsText" text="false">
      <formula>NOT(ISERROR(SEARCH("false",I108)))</formula>
    </cfRule>
  </conditionalFormatting>
  <conditionalFormatting sqref="I122">
    <cfRule type="containsText" dxfId="31" priority="48" operator="containsText" text="true">
      <formula>NOT(ISERROR(SEARCH("true",I122)))</formula>
    </cfRule>
    <cfRule type="containsText" dxfId="30" priority="49" operator="containsText" text="false">
      <formula>NOT(ISERROR(SEARCH("false",I122)))</formula>
    </cfRule>
  </conditionalFormatting>
  <conditionalFormatting sqref="I127">
    <cfRule type="containsText" dxfId="29" priority="36" operator="containsText" text="true">
      <formula>NOT(ISERROR(SEARCH("true",I127)))</formula>
    </cfRule>
    <cfRule type="containsText" dxfId="28" priority="37" operator="containsText" text="false">
      <formula>NOT(ISERROR(SEARCH("false",I127)))</formula>
    </cfRule>
  </conditionalFormatting>
  <conditionalFormatting sqref="I190">
    <cfRule type="containsText" dxfId="27" priority="44" operator="containsText" text="true">
      <formula>NOT(ISERROR(SEARCH("true",I190)))</formula>
    </cfRule>
    <cfRule type="containsText" dxfId="26" priority="45" operator="containsText" text="false">
      <formula>NOT(ISERROR(SEARCH("false",I190)))</formula>
    </cfRule>
  </conditionalFormatting>
  <conditionalFormatting sqref="I72">
    <cfRule type="containsText" dxfId="25" priority="42" operator="containsText" text="true">
      <formula>NOT(ISERROR(SEARCH("true",I72)))</formula>
    </cfRule>
    <cfRule type="containsText" dxfId="24" priority="43" operator="containsText" text="false">
      <formula>NOT(ISERROR(SEARCH("false",I72)))</formula>
    </cfRule>
  </conditionalFormatting>
  <conditionalFormatting sqref="K5">
    <cfRule type="containsText" dxfId="23" priority="40" operator="containsText" text="validated ">
      <formula>NOT(ISERROR(SEARCH("validated ",K5)))</formula>
    </cfRule>
    <cfRule type="containsText" dxfId="22" priority="41" operator="containsText" text="NOT">
      <formula>NOT(ISERROR(SEARCH("NOT",K5)))</formula>
    </cfRule>
  </conditionalFormatting>
  <conditionalFormatting sqref="I185">
    <cfRule type="containsText" dxfId="21" priority="28" operator="containsText" text="true">
      <formula>NOT(ISERROR(SEARCH("true",I185)))</formula>
    </cfRule>
    <cfRule type="containsText" dxfId="20" priority="29" operator="containsText" text="false">
      <formula>NOT(ISERROR(SEARCH("false",I185)))</formula>
    </cfRule>
  </conditionalFormatting>
  <conditionalFormatting sqref="I17">
    <cfRule type="containsText" dxfId="19" priority="19" operator="containsText" text="true">
      <formula>NOT(ISERROR(SEARCH("true",I17)))</formula>
    </cfRule>
    <cfRule type="containsText" dxfId="18" priority="20" operator="containsText" text="false">
      <formula>NOT(ISERROR(SEARCH("false",I17)))</formula>
    </cfRule>
  </conditionalFormatting>
  <conditionalFormatting sqref="I19">
    <cfRule type="containsText" dxfId="17" priority="17" operator="containsText" text="true">
      <formula>NOT(ISERROR(SEARCH("true",I19)))</formula>
    </cfRule>
    <cfRule type="containsText" dxfId="16" priority="18" operator="containsText" text="false">
      <formula>NOT(ISERROR(SEARCH("false",I19)))</formula>
    </cfRule>
  </conditionalFormatting>
  <conditionalFormatting sqref="I97">
    <cfRule type="containsText" dxfId="15" priority="15" operator="containsText" text="true">
      <formula>NOT(ISERROR(SEARCH("true",I97)))</formula>
    </cfRule>
    <cfRule type="containsText" dxfId="14" priority="16" operator="containsText" text="false">
      <formula>NOT(ISERROR(SEARCH("false",I97)))</formula>
    </cfRule>
  </conditionalFormatting>
  <conditionalFormatting sqref="I155">
    <cfRule type="containsText" dxfId="13" priority="13" operator="containsText" text="true">
      <formula>NOT(ISERROR(SEARCH("true",I155)))</formula>
    </cfRule>
    <cfRule type="containsText" dxfId="12" priority="14" operator="containsText" text="false">
      <formula>NOT(ISERROR(SEARCH("false",I155)))</formula>
    </cfRule>
  </conditionalFormatting>
  <conditionalFormatting sqref="I160">
    <cfRule type="containsText" dxfId="11" priority="11" operator="containsText" text="true">
      <formula>NOT(ISERROR(SEARCH("true",I160)))</formula>
    </cfRule>
    <cfRule type="containsText" dxfId="10" priority="12" operator="containsText" text="false">
      <formula>NOT(ISERROR(SEARCH("false",I160)))</formula>
    </cfRule>
  </conditionalFormatting>
  <conditionalFormatting sqref="I145">
    <cfRule type="containsText" dxfId="9" priority="9" operator="containsText" text="true">
      <formula>NOT(ISERROR(SEARCH("true",I145)))</formula>
    </cfRule>
    <cfRule type="containsText" dxfId="8" priority="10" operator="containsText" text="false">
      <formula>NOT(ISERROR(SEARCH("false",I145)))</formula>
    </cfRule>
  </conditionalFormatting>
  <conditionalFormatting sqref="I132">
    <cfRule type="containsText" dxfId="7" priority="7" operator="containsText" text="true">
      <formula>NOT(ISERROR(SEARCH("true",I132)))</formula>
    </cfRule>
    <cfRule type="containsText" dxfId="6" priority="8" operator="containsText" text="false">
      <formula>NOT(ISERROR(SEARCH("false",I132)))</formula>
    </cfRule>
  </conditionalFormatting>
  <conditionalFormatting sqref="I139">
    <cfRule type="containsText" dxfId="5" priority="5" operator="containsText" text="true">
      <formula>NOT(ISERROR(SEARCH("true",I139)))</formula>
    </cfRule>
    <cfRule type="containsText" dxfId="4" priority="6" operator="containsText" text="false">
      <formula>NOT(ISERROR(SEARCH("false",I139)))</formula>
    </cfRule>
  </conditionalFormatting>
  <conditionalFormatting sqref="I168">
    <cfRule type="containsText" dxfId="3" priority="3" operator="containsText" text="true">
      <formula>NOT(ISERROR(SEARCH("true",I168)))</formula>
    </cfRule>
    <cfRule type="containsText" dxfId="2" priority="4" operator="containsText" text="false">
      <formula>NOT(ISERROR(SEARCH("false",I168)))</formula>
    </cfRule>
  </conditionalFormatting>
  <dataValidations count="11">
    <dataValidation type="list" allowBlank="1" showInputMessage="1" showErrorMessage="1" sqref="C11" xr:uid="{00000000-0002-0000-0000-000000000000}">
      <formula1>"EUR,USD,RUB,GBP,AUD,"</formula1>
    </dataValidation>
    <dataValidation type="list" allowBlank="1" showInputMessage="1" showErrorMessage="1" sqref="C13:D13" xr:uid="{00000000-0002-0000-0000-000001000000}">
      <formula1>"IFRS,UK Gaap,"</formula1>
    </dataValidation>
    <dataValidation type="date" operator="greaterThan" allowBlank="1" showInputMessage="1" showErrorMessage="1" sqref="D196:D197" xr:uid="{00000000-0002-0000-0000-000002000000}">
      <formula1>42736</formula1>
    </dataValidation>
    <dataValidation type="list" allowBlank="1" showInputMessage="1" showErrorMessage="1" sqref="C30:D30" xr:uid="{00000000-0002-0000-0000-000003000000}">
      <formula1>"75,150,750"</formula1>
    </dataValidation>
    <dataValidation showErrorMessage="1" prompt="Please select from the drop down list &quot;Yes&quot; or &quot;No&quot;. If &quot;Yes&quot; please complete the table below with details on the remedial actions to be in compliance and the deadline by which the CIF will comply with the limits." sqref="B102 B72 B97" xr:uid="{00000000-0002-0000-0000-000004000000}"/>
    <dataValidation type="list" showInputMessage="1" showErrorMessage="1" prompt="Please select from the drop down list &quot;Yes&quot; or &quot;No&quot;. If &quot;Yes&quot; please complete the table below. " sqref="D190" xr:uid="{00000000-0002-0000-0000-000005000000}">
      <formula1>"YES,NO"</formula1>
    </dataValidation>
    <dataValidation type="list" allowBlank="1" showInputMessage="1" showErrorMessage="1" sqref="B127 B132 B145 B139" xr:uid="{00000000-0002-0000-0000-000006000000}">
      <formula1>"YES,NO,"</formula1>
    </dataValidation>
    <dataValidation type="list" allowBlank="1" showInputMessage="1" showErrorMessage="1" sqref="B168" xr:uid="{00000000-0002-0000-0000-000007000000}">
      <formula1>"YES,NO,NOT APPLICABLE,"</formula1>
    </dataValidation>
    <dataValidation type="list" showInputMessage="1" showErrorMessage="1" prompt="Insert level of application" sqref="C15:D15" xr:uid="{00000000-0002-0000-0000-000008000000}">
      <formula1>"Solo,Consolidated,"</formula1>
    </dataValidation>
    <dataValidation type="list" showInputMessage="1" showErrorMessage="1" prompt="Insert level of application" sqref="C19:D19" xr:uid="{00000000-0002-0000-0000-000009000000}">
      <formula1>"Union Parent Investment Firm,Union Parent Investment Holding Company,Union Parent Mixed Financial Holding Company,N/A"</formula1>
    </dataValidation>
    <dataValidation type="list" allowBlank="1" showInputMessage="1" showErrorMessage="1" sqref="B160" xr:uid="{00000000-0002-0000-0000-00000A000000}">
      <formula1>"YES,NO,N/A"</formula1>
    </dataValidation>
  </dataValidations>
  <pageMargins left="0.7" right="0.7" top="0.75" bottom="0.75" header="0.3" footer="0.3"/>
  <pageSetup paperSize="9" orientation="portrait" horizontalDpi="1200" verticalDpi="1200" r:id="rId1"/>
  <ignoredErrors>
    <ignoredError sqref="D52 D53:D54 D65:D67 D74:D94" evalError="1"/>
    <ignoredError sqref="D155" unlockedFormula="1"/>
  </ignoredError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theme="9" tint="0.59999389629810485"/>
  </sheetPr>
  <dimension ref="A1:H64"/>
  <sheetViews>
    <sheetView showGridLines="0" zoomScaleNormal="100" workbookViewId="0"/>
  </sheetViews>
  <sheetFormatPr defaultColWidth="9.25" defaultRowHeight="14.25"/>
  <cols>
    <col min="1" max="1" width="4" style="17" customWidth="1"/>
    <col min="2" max="3" width="10.75" style="17" customWidth="1"/>
    <col min="4" max="4" width="94.25" style="17" bestFit="1" customWidth="1"/>
    <col min="5" max="6" width="15.625" style="9" customWidth="1"/>
    <col min="7" max="16384" width="9.25" style="17"/>
  </cols>
  <sheetData>
    <row r="1" spans="1:8">
      <c r="A1" s="611"/>
      <c r="B1" s="611"/>
      <c r="C1" s="611"/>
      <c r="D1" s="611"/>
      <c r="E1" s="687"/>
    </row>
    <row r="2" spans="1:8">
      <c r="A2" s="612"/>
      <c r="B2" s="613" t="s">
        <v>885</v>
      </c>
      <c r="C2" s="612"/>
      <c r="D2" s="612"/>
      <c r="E2" s="688"/>
      <c r="F2" s="689"/>
      <c r="G2" s="85"/>
      <c r="H2" s="85"/>
    </row>
    <row r="3" spans="1:8">
      <c r="A3" s="611"/>
      <c r="B3" s="611"/>
      <c r="C3" s="611"/>
      <c r="D3" s="611"/>
      <c r="E3" s="687"/>
      <c r="F3" s="17"/>
    </row>
    <row r="5" spans="1:8">
      <c r="B5" s="1240" t="s">
        <v>56</v>
      </c>
      <c r="C5" s="1240"/>
      <c r="D5" s="1240"/>
      <c r="E5" s="1240"/>
      <c r="F5" s="1240"/>
    </row>
    <row r="6" spans="1:8" ht="28.5">
      <c r="B6" s="614" t="s">
        <v>51</v>
      </c>
      <c r="C6" s="614" t="s">
        <v>52</v>
      </c>
      <c r="D6" s="615" t="s">
        <v>53</v>
      </c>
      <c r="E6" s="614" t="s">
        <v>54</v>
      </c>
      <c r="F6" s="631" t="s">
        <v>860</v>
      </c>
    </row>
    <row r="7" spans="1:8">
      <c r="B7" s="616"/>
      <c r="C7" s="616"/>
      <c r="D7" s="617" t="s">
        <v>71</v>
      </c>
      <c r="E7" s="690"/>
      <c r="F7" s="685"/>
    </row>
    <row r="8" spans="1:8">
      <c r="B8" s="618">
        <v>1</v>
      </c>
      <c r="C8" s="618" t="s">
        <v>57</v>
      </c>
      <c r="D8" s="619" t="s">
        <v>174</v>
      </c>
      <c r="E8" s="625" t="s">
        <v>63</v>
      </c>
      <c r="F8" s="692" t="s">
        <v>63</v>
      </c>
    </row>
    <row r="9" spans="1:8">
      <c r="B9" s="620">
        <v>2.1</v>
      </c>
      <c r="C9" s="620" t="s">
        <v>203</v>
      </c>
      <c r="D9" s="621" t="s">
        <v>175</v>
      </c>
      <c r="E9" s="625" t="s">
        <v>205</v>
      </c>
      <c r="F9" s="1241" t="s">
        <v>861</v>
      </c>
    </row>
    <row r="10" spans="1:8">
      <c r="B10" s="620">
        <v>2.2000000000000002</v>
      </c>
      <c r="C10" s="620" t="s">
        <v>272</v>
      </c>
      <c r="D10" s="621" t="s">
        <v>204</v>
      </c>
      <c r="E10" s="625" t="s">
        <v>338</v>
      </c>
      <c r="F10" s="1241"/>
    </row>
    <row r="11" spans="1:8">
      <c r="B11" s="620">
        <v>3</v>
      </c>
      <c r="C11" s="620" t="s">
        <v>58</v>
      </c>
      <c r="D11" s="621" t="s">
        <v>176</v>
      </c>
      <c r="E11" s="625" t="s">
        <v>64</v>
      </c>
      <c r="F11" s="692" t="s">
        <v>64</v>
      </c>
    </row>
    <row r="12" spans="1:8">
      <c r="B12" s="622">
        <v>4</v>
      </c>
      <c r="C12" s="622" t="s">
        <v>59</v>
      </c>
      <c r="D12" s="623" t="s">
        <v>310</v>
      </c>
      <c r="E12" s="625" t="s">
        <v>65</v>
      </c>
      <c r="F12" s="692" t="s">
        <v>65</v>
      </c>
    </row>
    <row r="13" spans="1:8">
      <c r="B13" s="616"/>
      <c r="C13" s="616"/>
      <c r="D13" s="617" t="s">
        <v>120</v>
      </c>
      <c r="E13" s="690"/>
      <c r="F13" s="686"/>
    </row>
    <row r="14" spans="1:8" ht="42.75">
      <c r="B14" s="620">
        <v>5</v>
      </c>
      <c r="C14" s="620" t="s">
        <v>61</v>
      </c>
      <c r="D14" s="621" t="s">
        <v>172</v>
      </c>
      <c r="E14" s="625" t="s">
        <v>66</v>
      </c>
      <c r="F14" s="696" t="s">
        <v>948</v>
      </c>
    </row>
    <row r="15" spans="1:8">
      <c r="B15" s="616"/>
      <c r="C15" s="616"/>
      <c r="D15" s="624" t="s">
        <v>271</v>
      </c>
      <c r="E15" s="690"/>
      <c r="F15" s="685"/>
    </row>
    <row r="16" spans="1:8">
      <c r="B16" s="622">
        <v>6.1</v>
      </c>
      <c r="C16" s="622" t="s">
        <v>177</v>
      </c>
      <c r="D16" s="623" t="s">
        <v>165</v>
      </c>
      <c r="E16" s="625" t="s">
        <v>184</v>
      </c>
      <c r="F16" s="1242" t="s">
        <v>949</v>
      </c>
    </row>
    <row r="17" spans="2:6">
      <c r="B17" s="622">
        <v>6.2</v>
      </c>
      <c r="C17" s="622" t="s">
        <v>178</v>
      </c>
      <c r="D17" s="623" t="s">
        <v>209</v>
      </c>
      <c r="E17" s="625" t="s">
        <v>185</v>
      </c>
      <c r="F17" s="1242"/>
    </row>
    <row r="18" spans="2:6">
      <c r="B18" s="622">
        <v>6.3</v>
      </c>
      <c r="C18" s="625" t="s">
        <v>179</v>
      </c>
      <c r="D18" s="623" t="s">
        <v>166</v>
      </c>
      <c r="E18" s="625" t="s">
        <v>186</v>
      </c>
      <c r="F18" s="1242"/>
    </row>
    <row r="19" spans="2:6">
      <c r="B19" s="622">
        <v>6.4</v>
      </c>
      <c r="C19" s="625" t="s">
        <v>180</v>
      </c>
      <c r="D19" s="623" t="s">
        <v>210</v>
      </c>
      <c r="E19" s="625" t="s">
        <v>187</v>
      </c>
      <c r="F19" s="1242"/>
    </row>
    <row r="20" spans="2:6">
      <c r="B20" s="622">
        <v>6.5</v>
      </c>
      <c r="C20" s="625" t="s">
        <v>181</v>
      </c>
      <c r="D20" s="626" t="s">
        <v>167</v>
      </c>
      <c r="E20" s="625" t="s">
        <v>188</v>
      </c>
      <c r="F20" s="1242"/>
    </row>
    <row r="21" spans="2:6">
      <c r="B21" s="622">
        <v>6.6</v>
      </c>
      <c r="C21" s="625" t="s">
        <v>182</v>
      </c>
      <c r="D21" s="623" t="s">
        <v>211</v>
      </c>
      <c r="E21" s="625" t="s">
        <v>189</v>
      </c>
      <c r="F21" s="1242"/>
    </row>
    <row r="22" spans="2:6">
      <c r="B22" s="622">
        <v>6.7</v>
      </c>
      <c r="C22" s="625" t="s">
        <v>183</v>
      </c>
      <c r="D22" s="626" t="s">
        <v>168</v>
      </c>
      <c r="E22" s="625" t="s">
        <v>190</v>
      </c>
      <c r="F22" s="1242"/>
    </row>
    <row r="23" spans="2:6">
      <c r="B23" s="622">
        <v>6.8</v>
      </c>
      <c r="C23" s="625" t="s">
        <v>216</v>
      </c>
      <c r="D23" s="623" t="s">
        <v>212</v>
      </c>
      <c r="E23" s="625" t="s">
        <v>222</v>
      </c>
      <c r="F23" s="1242"/>
    </row>
    <row r="24" spans="2:6">
      <c r="B24" s="622">
        <v>6.9</v>
      </c>
      <c r="C24" s="625" t="s">
        <v>217</v>
      </c>
      <c r="D24" s="626" t="s">
        <v>169</v>
      </c>
      <c r="E24" s="625" t="s">
        <v>223</v>
      </c>
      <c r="F24" s="1242"/>
    </row>
    <row r="25" spans="2:6">
      <c r="B25" s="622">
        <v>6.1</v>
      </c>
      <c r="C25" s="625" t="s">
        <v>218</v>
      </c>
      <c r="D25" s="626" t="s">
        <v>170</v>
      </c>
      <c r="E25" s="625" t="s">
        <v>224</v>
      </c>
      <c r="F25" s="1242"/>
    </row>
    <row r="26" spans="2:6">
      <c r="B26" s="622">
        <v>6.11</v>
      </c>
      <c r="C26" s="625" t="s">
        <v>219</v>
      </c>
      <c r="D26" s="626" t="s">
        <v>171</v>
      </c>
      <c r="E26" s="625" t="s">
        <v>225</v>
      </c>
      <c r="F26" s="1242"/>
    </row>
    <row r="27" spans="2:6">
      <c r="B27" s="622">
        <v>6.12</v>
      </c>
      <c r="C27" s="625" t="s">
        <v>220</v>
      </c>
      <c r="D27" s="627" t="s">
        <v>228</v>
      </c>
      <c r="E27" s="625" t="s">
        <v>226</v>
      </c>
      <c r="F27" s="1242"/>
    </row>
    <row r="28" spans="2:6">
      <c r="B28" s="622">
        <v>6.13</v>
      </c>
      <c r="C28" s="625" t="s">
        <v>221</v>
      </c>
      <c r="D28" s="623" t="s">
        <v>215</v>
      </c>
      <c r="E28" s="625" t="s">
        <v>227</v>
      </c>
      <c r="F28" s="1242"/>
    </row>
    <row r="29" spans="2:6">
      <c r="B29" s="616"/>
      <c r="C29" s="616"/>
      <c r="D29" s="617" t="s">
        <v>70</v>
      </c>
      <c r="E29" s="690"/>
      <c r="F29" s="685"/>
    </row>
    <row r="30" spans="2:6" ht="28.5">
      <c r="B30" s="620">
        <v>7</v>
      </c>
      <c r="C30" s="620" t="s">
        <v>60</v>
      </c>
      <c r="D30" s="621" t="s">
        <v>274</v>
      </c>
      <c r="E30" s="625" t="s">
        <v>67</v>
      </c>
      <c r="F30" s="696" t="s">
        <v>950</v>
      </c>
    </row>
    <row r="31" spans="2:6">
      <c r="B31" s="628">
        <v>8.1</v>
      </c>
      <c r="C31" s="620" t="s">
        <v>280</v>
      </c>
      <c r="D31" s="621" t="s">
        <v>279</v>
      </c>
      <c r="E31" s="625" t="s">
        <v>291</v>
      </c>
      <c r="F31" s="1241" t="s">
        <v>951</v>
      </c>
    </row>
    <row r="32" spans="2:6">
      <c r="B32" s="628">
        <v>8.1999999999999993</v>
      </c>
      <c r="C32" s="620" t="s">
        <v>282</v>
      </c>
      <c r="D32" s="621" t="s">
        <v>281</v>
      </c>
      <c r="E32" s="625" t="s">
        <v>292</v>
      </c>
      <c r="F32" s="1241"/>
    </row>
    <row r="33" spans="2:6">
      <c r="B33" s="628">
        <v>8.3000000000000007</v>
      </c>
      <c r="C33" s="620" t="s">
        <v>283</v>
      </c>
      <c r="D33" s="621" t="s">
        <v>287</v>
      </c>
      <c r="E33" s="625" t="s">
        <v>293</v>
      </c>
      <c r="F33" s="1241"/>
    </row>
    <row r="34" spans="2:6">
      <c r="B34" s="628">
        <v>8.4</v>
      </c>
      <c r="C34" s="620" t="s">
        <v>284</v>
      </c>
      <c r="D34" s="621" t="s">
        <v>288</v>
      </c>
      <c r="E34" s="625" t="s">
        <v>294</v>
      </c>
      <c r="F34" s="1241"/>
    </row>
    <row r="35" spans="2:6">
      <c r="B35" s="628">
        <v>8.5</v>
      </c>
      <c r="C35" s="620" t="s">
        <v>285</v>
      </c>
      <c r="D35" s="621" t="s">
        <v>289</v>
      </c>
      <c r="E35" s="625" t="s">
        <v>295</v>
      </c>
      <c r="F35" s="1241"/>
    </row>
    <row r="36" spans="2:6">
      <c r="B36" s="628">
        <v>8.6</v>
      </c>
      <c r="C36" s="620" t="s">
        <v>286</v>
      </c>
      <c r="D36" s="621" t="s">
        <v>290</v>
      </c>
      <c r="E36" s="625" t="s">
        <v>296</v>
      </c>
      <c r="F36" s="1241"/>
    </row>
    <row r="37" spans="2:6">
      <c r="B37" s="616"/>
      <c r="C37" s="616"/>
      <c r="D37" s="617" t="s">
        <v>69</v>
      </c>
      <c r="E37" s="690"/>
      <c r="F37" s="685"/>
    </row>
    <row r="38" spans="2:6">
      <c r="B38" s="629">
        <v>9</v>
      </c>
      <c r="C38" s="629" t="s">
        <v>62</v>
      </c>
      <c r="D38" s="630" t="s">
        <v>173</v>
      </c>
      <c r="E38" s="691" t="s">
        <v>68</v>
      </c>
      <c r="F38" s="694" t="s">
        <v>952</v>
      </c>
    </row>
    <row r="40" spans="2:6">
      <c r="B40" s="616"/>
      <c r="C40" s="616"/>
      <c r="D40" s="617" t="s">
        <v>862</v>
      </c>
      <c r="E40" s="690"/>
      <c r="F40" s="685" t="s">
        <v>865</v>
      </c>
    </row>
    <row r="41" spans="2:6">
      <c r="B41" s="629"/>
      <c r="C41" s="629" t="s">
        <v>863</v>
      </c>
      <c r="D41" s="630" t="s">
        <v>864</v>
      </c>
      <c r="E41" s="691" t="s">
        <v>865</v>
      </c>
      <c r="F41" s="692" t="s">
        <v>865</v>
      </c>
    </row>
    <row r="42" spans="2:6">
      <c r="B42" s="616"/>
      <c r="C42" s="616"/>
      <c r="D42" s="617" t="s">
        <v>866</v>
      </c>
      <c r="E42" s="690"/>
      <c r="F42" s="685" t="s">
        <v>920</v>
      </c>
    </row>
    <row r="43" spans="2:6">
      <c r="B43" s="629"/>
      <c r="C43" s="629" t="s">
        <v>867</v>
      </c>
      <c r="D43" s="630" t="s">
        <v>878</v>
      </c>
      <c r="E43" s="691" t="s">
        <v>879</v>
      </c>
      <c r="F43" s="692" t="s">
        <v>879</v>
      </c>
    </row>
    <row r="44" spans="2:6">
      <c r="B44" s="629"/>
      <c r="C44" s="629" t="s">
        <v>868</v>
      </c>
      <c r="D44" s="630" t="s">
        <v>873</v>
      </c>
      <c r="E44" s="691" t="s">
        <v>880</v>
      </c>
      <c r="F44" s="692" t="s">
        <v>880</v>
      </c>
    </row>
    <row r="45" spans="2:6">
      <c r="B45" s="629"/>
      <c r="C45" s="629" t="s">
        <v>869</v>
      </c>
      <c r="D45" s="630" t="s">
        <v>874</v>
      </c>
      <c r="E45" s="691" t="s">
        <v>881</v>
      </c>
      <c r="F45" s="692" t="s">
        <v>881</v>
      </c>
    </row>
    <row r="46" spans="2:6">
      <c r="B46" s="629"/>
      <c r="C46" s="629" t="s">
        <v>870</v>
      </c>
      <c r="D46" s="630" t="s">
        <v>875</v>
      </c>
      <c r="E46" s="691" t="s">
        <v>882</v>
      </c>
      <c r="F46" s="692" t="s">
        <v>882</v>
      </c>
    </row>
    <row r="47" spans="2:6">
      <c r="B47" s="629"/>
      <c r="C47" s="629" t="s">
        <v>871</v>
      </c>
      <c r="D47" s="630" t="s">
        <v>876</v>
      </c>
      <c r="E47" s="691" t="s">
        <v>883</v>
      </c>
      <c r="F47" s="692" t="s">
        <v>883</v>
      </c>
    </row>
    <row r="48" spans="2:6">
      <c r="B48" s="629"/>
      <c r="C48" s="629" t="s">
        <v>872</v>
      </c>
      <c r="D48" s="630" t="s">
        <v>877</v>
      </c>
      <c r="E48" s="691" t="s">
        <v>884</v>
      </c>
      <c r="F48" s="692" t="s">
        <v>884</v>
      </c>
    </row>
    <row r="49" spans="2:6">
      <c r="B49" s="616"/>
      <c r="C49" s="616"/>
      <c r="D49" s="617" t="s">
        <v>886</v>
      </c>
      <c r="E49" s="690"/>
      <c r="F49" s="685" t="s">
        <v>888</v>
      </c>
    </row>
    <row r="50" spans="2:6">
      <c r="B50" s="629"/>
      <c r="C50" s="629" t="s">
        <v>887</v>
      </c>
      <c r="D50" s="630" t="s">
        <v>886</v>
      </c>
      <c r="E50" s="691" t="s">
        <v>888</v>
      </c>
      <c r="F50" s="692" t="s">
        <v>888</v>
      </c>
    </row>
    <row r="51" spans="2:6">
      <c r="B51" s="616"/>
      <c r="C51" s="616"/>
      <c r="D51" s="617" t="s">
        <v>889</v>
      </c>
      <c r="E51" s="690"/>
      <c r="F51" s="685" t="s">
        <v>891</v>
      </c>
    </row>
    <row r="52" spans="2:6">
      <c r="B52" s="629"/>
      <c r="C52" s="629" t="s">
        <v>890</v>
      </c>
      <c r="D52" s="630" t="s">
        <v>892</v>
      </c>
      <c r="E52" s="691"/>
      <c r="F52" s="693" t="s">
        <v>891</v>
      </c>
    </row>
    <row r="56" spans="2:6" ht="15">
      <c r="C56" s="1237" t="s">
        <v>922</v>
      </c>
      <c r="D56" s="1238"/>
      <c r="E56" s="1239"/>
    </row>
    <row r="57" spans="2:6" ht="25.5">
      <c r="C57" s="675" t="s">
        <v>923</v>
      </c>
      <c r="D57" s="675" t="s">
        <v>914</v>
      </c>
      <c r="E57" s="871" t="s">
        <v>915</v>
      </c>
    </row>
    <row r="58" spans="2:6">
      <c r="C58" s="677"/>
      <c r="D58" s="676" t="s">
        <v>911</v>
      </c>
      <c r="E58" s="872" t="s">
        <v>912</v>
      </c>
    </row>
    <row r="59" spans="2:6">
      <c r="C59" s="678"/>
      <c r="D59" s="676" t="s">
        <v>984</v>
      </c>
      <c r="E59" s="872" t="s">
        <v>912</v>
      </c>
    </row>
    <row r="60" spans="2:6">
      <c r="C60" s="679"/>
      <c r="D60" s="676" t="s">
        <v>942</v>
      </c>
      <c r="E60" s="872" t="s">
        <v>912</v>
      </c>
    </row>
    <row r="61" spans="2:6">
      <c r="C61" s="680"/>
      <c r="D61" s="676" t="s">
        <v>919</v>
      </c>
      <c r="E61" s="872" t="s">
        <v>912</v>
      </c>
    </row>
    <row r="62" spans="2:6" ht="15">
      <c r="C62" s="893"/>
      <c r="D62" s="676" t="s">
        <v>918</v>
      </c>
      <c r="E62" s="872" t="s">
        <v>912</v>
      </c>
    </row>
    <row r="63" spans="2:6">
      <c r="C63" s="914"/>
      <c r="D63" s="681" t="s">
        <v>916</v>
      </c>
      <c r="E63" s="872" t="s">
        <v>913</v>
      </c>
    </row>
    <row r="64" spans="2:6">
      <c r="C64" s="676"/>
      <c r="D64" s="676" t="s">
        <v>917</v>
      </c>
      <c r="E64" s="872" t="s">
        <v>913</v>
      </c>
    </row>
  </sheetData>
  <sheetProtection algorithmName="SHA-512" hashValue="9Udr1ww2s3R+EHZwgb/T+/RWfyzm/DR5lNC9bM2CV9y4ENTe3OiqBCOQP2yAY9payqDDumQdp7DIThz/ct5/9w==" saltValue="gLQ50pl7GTAuQi68DBsvlA==" spinCount="100000" sheet="1" objects="1" scenarios="1"/>
  <mergeCells count="5">
    <mergeCell ref="C56:E56"/>
    <mergeCell ref="B5:F5"/>
    <mergeCell ref="F9:F10"/>
    <mergeCell ref="F16:F28"/>
    <mergeCell ref="F31:F36"/>
  </mergeCells>
  <pageMargins left="0.7" right="0.7" top="0.75" bottom="0.75" header="0.3" footer="0.3"/>
  <pageSetup paperSize="9" orientation="portrait" horizontalDpi="90" verticalDpi="9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tabColor theme="9" tint="0.59999389629810485"/>
  </sheetPr>
  <dimension ref="A1:D76"/>
  <sheetViews>
    <sheetView showGridLines="0" topLeftCell="A52" zoomScaleNormal="100" workbookViewId="0">
      <selection activeCell="B13" sqref="B13"/>
    </sheetView>
  </sheetViews>
  <sheetFormatPr defaultColWidth="9" defaultRowHeight="14.25"/>
  <cols>
    <col min="1" max="1" width="10.625" style="61" customWidth="1"/>
    <col min="2" max="2" width="85" style="188" customWidth="1"/>
    <col min="3" max="3" width="14.25" style="188" bestFit="1" customWidth="1"/>
    <col min="4" max="4" width="24.625" style="188" bestFit="1" customWidth="1"/>
    <col min="5" max="16384" width="9" style="188"/>
  </cols>
  <sheetData>
    <row r="1" spans="1:4" s="186" customFormat="1" ht="18" customHeight="1">
      <c r="A1" s="1243" t="s">
        <v>207</v>
      </c>
      <c r="B1" s="1244"/>
      <c r="C1" s="1244"/>
    </row>
    <row r="3" spans="1:4" s="58" customFormat="1" ht="18" customHeight="1">
      <c r="A3" s="1245" t="s">
        <v>0</v>
      </c>
      <c r="B3" s="1247" t="s">
        <v>2</v>
      </c>
      <c r="C3" s="185" t="s">
        <v>1</v>
      </c>
    </row>
    <row r="4" spans="1:4" s="58" customFormat="1" ht="18" customHeight="1">
      <c r="A4" s="1246"/>
      <c r="B4" s="1248"/>
      <c r="C4" s="183" t="s">
        <v>6</v>
      </c>
    </row>
    <row r="5" spans="1:4" ht="18" customHeight="1">
      <c r="A5" s="182" t="s">
        <v>6</v>
      </c>
      <c r="B5" s="187" t="s">
        <v>55</v>
      </c>
      <c r="C5" s="709">
        <f>C6+C46</f>
        <v>0</v>
      </c>
    </row>
    <row r="6" spans="1:4" ht="18" customHeight="1">
      <c r="A6" s="183" t="s">
        <v>7</v>
      </c>
      <c r="B6" s="1" t="s">
        <v>85</v>
      </c>
      <c r="C6" s="710">
        <f>C7+C34</f>
        <v>0</v>
      </c>
    </row>
    <row r="7" spans="1:4" ht="18" customHeight="1">
      <c r="A7" s="183" t="s">
        <v>8</v>
      </c>
      <c r="B7" s="13" t="s">
        <v>102</v>
      </c>
      <c r="C7" s="711">
        <f>C8+C9+C10++C13+C14+C15+C16+C17+C18+C33</f>
        <v>0</v>
      </c>
    </row>
    <row r="8" spans="1:4" ht="18" customHeight="1">
      <c r="A8" s="183" t="s">
        <v>9</v>
      </c>
      <c r="B8" s="192" t="s">
        <v>409</v>
      </c>
      <c r="C8" s="915"/>
    </row>
    <row r="9" spans="1:4" ht="18" customHeight="1">
      <c r="A9" s="183" t="s">
        <v>10</v>
      </c>
      <c r="B9" s="181" t="s">
        <v>100</v>
      </c>
      <c r="C9" s="915"/>
    </row>
    <row r="10" spans="1:4" ht="18" customHeight="1">
      <c r="A10" s="183" t="s">
        <v>11</v>
      </c>
      <c r="B10" s="181" t="s">
        <v>4</v>
      </c>
      <c r="C10" s="712">
        <f>C11+C12</f>
        <v>0</v>
      </c>
    </row>
    <row r="11" spans="1:4" ht="18" customHeight="1">
      <c r="A11" s="183" t="s">
        <v>12</v>
      </c>
      <c r="B11" s="28" t="s">
        <v>233</v>
      </c>
      <c r="C11" s="915"/>
    </row>
    <row r="12" spans="1:4" ht="18" customHeight="1">
      <c r="A12" s="183" t="s">
        <v>13</v>
      </c>
      <c r="B12" s="28" t="s">
        <v>410</v>
      </c>
      <c r="C12" s="915"/>
    </row>
    <row r="13" spans="1:4" ht="18" customHeight="1">
      <c r="A13" s="183" t="s">
        <v>14</v>
      </c>
      <c r="B13" s="21" t="s">
        <v>5</v>
      </c>
      <c r="C13" s="915"/>
    </row>
    <row r="14" spans="1:4" ht="18" customHeight="1">
      <c r="A14" s="183" t="s">
        <v>15</v>
      </c>
      <c r="B14" s="21" t="s">
        <v>101</v>
      </c>
      <c r="C14" s="915"/>
    </row>
    <row r="15" spans="1:4" ht="18" customHeight="1">
      <c r="A15" s="183" t="s">
        <v>16</v>
      </c>
      <c r="B15" s="21" t="s">
        <v>152</v>
      </c>
      <c r="C15" s="916"/>
    </row>
    <row r="16" spans="1:4" ht="18" customHeight="1">
      <c r="A16" s="183" t="s">
        <v>17</v>
      </c>
      <c r="B16" s="21" t="s">
        <v>400</v>
      </c>
      <c r="C16" s="916"/>
      <c r="D16" s="674"/>
    </row>
    <row r="17" spans="1:4" ht="18" customHeight="1">
      <c r="A17" s="183" t="s">
        <v>18</v>
      </c>
      <c r="B17" s="21" t="s">
        <v>427</v>
      </c>
      <c r="C17" s="915"/>
    </row>
    <row r="18" spans="1:4" ht="18" customHeight="1">
      <c r="A18" s="183" t="s">
        <v>19</v>
      </c>
      <c r="B18" s="21" t="s">
        <v>103</v>
      </c>
      <c r="C18" s="712">
        <f>C19+C23+C24+C25+C26+C27+C28+C29+C30+C31+C32</f>
        <v>0</v>
      </c>
      <c r="D18" s="674"/>
    </row>
    <row r="19" spans="1:4" ht="18" customHeight="1">
      <c r="A19" s="183" t="s">
        <v>20</v>
      </c>
      <c r="B19" s="25" t="s">
        <v>153</v>
      </c>
      <c r="C19" s="916"/>
    </row>
    <row r="20" spans="1:4" ht="18" customHeight="1">
      <c r="A20" s="183" t="s">
        <v>21</v>
      </c>
      <c r="B20" s="49" t="s">
        <v>154</v>
      </c>
      <c r="C20" s="916"/>
    </row>
    <row r="21" spans="1:4" ht="18" customHeight="1">
      <c r="A21" s="183" t="s">
        <v>22</v>
      </c>
      <c r="B21" s="49" t="s">
        <v>155</v>
      </c>
      <c r="C21" s="916"/>
    </row>
    <row r="22" spans="1:4" ht="18" customHeight="1">
      <c r="A22" s="183" t="s">
        <v>23</v>
      </c>
      <c r="B22" s="49" t="s">
        <v>156</v>
      </c>
      <c r="C22" s="916"/>
    </row>
    <row r="23" spans="1:4" ht="18" customHeight="1">
      <c r="A23" s="183" t="s">
        <v>24</v>
      </c>
      <c r="B23" s="25" t="s">
        <v>104</v>
      </c>
      <c r="C23" s="916"/>
    </row>
    <row r="24" spans="1:4" ht="18" customHeight="1">
      <c r="A24" s="183" t="s">
        <v>25</v>
      </c>
      <c r="B24" s="25" t="s">
        <v>98</v>
      </c>
      <c r="C24" s="916"/>
    </row>
    <row r="25" spans="1:4" ht="18" customHeight="1">
      <c r="A25" s="183" t="s">
        <v>26</v>
      </c>
      <c r="B25" s="25" t="s">
        <v>99</v>
      </c>
      <c r="C25" s="916"/>
    </row>
    <row r="26" spans="1:4" ht="30" customHeight="1">
      <c r="A26" s="183" t="s">
        <v>27</v>
      </c>
      <c r="B26" s="28" t="s">
        <v>106</v>
      </c>
      <c r="C26" s="916"/>
    </row>
    <row r="27" spans="1:4" ht="18" customHeight="1">
      <c r="A27" s="183" t="s">
        <v>28</v>
      </c>
      <c r="B27" s="25" t="s">
        <v>239</v>
      </c>
      <c r="C27" s="916"/>
    </row>
    <row r="28" spans="1:4" ht="30" customHeight="1">
      <c r="A28" s="183" t="s">
        <v>29</v>
      </c>
      <c r="B28" s="24" t="s">
        <v>240</v>
      </c>
      <c r="C28" s="916"/>
    </row>
    <row r="29" spans="1:4" ht="30" customHeight="1">
      <c r="A29" s="183" t="s">
        <v>30</v>
      </c>
      <c r="B29" s="28" t="s">
        <v>367</v>
      </c>
      <c r="C29" s="916"/>
    </row>
    <row r="30" spans="1:4" ht="30" customHeight="1">
      <c r="A30" s="183" t="s">
        <v>31</v>
      </c>
      <c r="B30" s="28" t="s">
        <v>368</v>
      </c>
      <c r="C30" s="916"/>
    </row>
    <row r="31" spans="1:4" ht="18" customHeight="1">
      <c r="A31" s="183" t="s">
        <v>32</v>
      </c>
      <c r="B31" s="28" t="s">
        <v>234</v>
      </c>
      <c r="C31" s="916"/>
    </row>
    <row r="32" spans="1:4" ht="18" customHeight="1">
      <c r="A32" s="183" t="s">
        <v>33</v>
      </c>
      <c r="B32" s="25" t="s">
        <v>105</v>
      </c>
      <c r="C32" s="916"/>
    </row>
    <row r="33" spans="1:3" ht="18" customHeight="1">
      <c r="A33" s="183" t="s">
        <v>34</v>
      </c>
      <c r="B33" s="193" t="s">
        <v>980</v>
      </c>
      <c r="C33" s="917"/>
    </row>
    <row r="34" spans="1:3" ht="18" customHeight="1">
      <c r="A34" s="183" t="s">
        <v>35</v>
      </c>
      <c r="B34" s="29" t="s">
        <v>107</v>
      </c>
      <c r="C34" s="713">
        <f>C35+C36+C37+C45</f>
        <v>0</v>
      </c>
    </row>
    <row r="35" spans="1:3" ht="18" customHeight="1">
      <c r="A35" s="183" t="s">
        <v>36</v>
      </c>
      <c r="B35" s="192" t="s">
        <v>408</v>
      </c>
      <c r="C35" s="915"/>
    </row>
    <row r="36" spans="1:3" ht="18" customHeight="1">
      <c r="A36" s="183" t="s">
        <v>37</v>
      </c>
      <c r="B36" s="181" t="s">
        <v>100</v>
      </c>
      <c r="C36" s="915"/>
    </row>
    <row r="37" spans="1:3" ht="18" customHeight="1">
      <c r="A37" s="183" t="s">
        <v>38</v>
      </c>
      <c r="B37" s="181" t="s">
        <v>108</v>
      </c>
      <c r="C37" s="712">
        <f>C38+C42+C43+C44</f>
        <v>0</v>
      </c>
    </row>
    <row r="38" spans="1:3" ht="18" customHeight="1">
      <c r="A38" s="183" t="s">
        <v>39</v>
      </c>
      <c r="B38" s="28" t="s">
        <v>157</v>
      </c>
      <c r="C38" s="916"/>
    </row>
    <row r="39" spans="1:3" ht="18" customHeight="1">
      <c r="A39" s="183" t="s">
        <v>40</v>
      </c>
      <c r="B39" s="50" t="s">
        <v>158</v>
      </c>
      <c r="C39" s="916"/>
    </row>
    <row r="40" spans="1:3" ht="18" customHeight="1">
      <c r="A40" s="183" t="s">
        <v>44</v>
      </c>
      <c r="B40" s="50" t="s">
        <v>159</v>
      </c>
      <c r="C40" s="916"/>
    </row>
    <row r="41" spans="1:3" ht="18" customHeight="1">
      <c r="A41" s="183" t="s">
        <v>45</v>
      </c>
      <c r="B41" s="50" t="s">
        <v>160</v>
      </c>
      <c r="C41" s="916"/>
    </row>
    <row r="42" spans="1:3" ht="30" customHeight="1">
      <c r="A42" s="183" t="s">
        <v>46</v>
      </c>
      <c r="B42" s="28" t="s">
        <v>369</v>
      </c>
      <c r="C42" s="916"/>
    </row>
    <row r="43" spans="1:3" ht="30" customHeight="1">
      <c r="A43" s="183" t="s">
        <v>47</v>
      </c>
      <c r="B43" s="28" t="s">
        <v>370</v>
      </c>
      <c r="C43" s="916"/>
    </row>
    <row r="44" spans="1:3" ht="18" customHeight="1">
      <c r="A44" s="183" t="s">
        <v>48</v>
      </c>
      <c r="B44" s="25" t="s">
        <v>105</v>
      </c>
      <c r="C44" s="916"/>
    </row>
    <row r="45" spans="1:3" ht="18" customHeight="1">
      <c r="A45" s="183" t="s">
        <v>49</v>
      </c>
      <c r="B45" s="193" t="s">
        <v>407</v>
      </c>
      <c r="C45" s="918"/>
    </row>
    <row r="46" spans="1:3" ht="18" customHeight="1">
      <c r="A46" s="183" t="s">
        <v>50</v>
      </c>
      <c r="B46" s="29" t="s">
        <v>109</v>
      </c>
      <c r="C46" s="713">
        <f>C47+C48+C49+C56</f>
        <v>0</v>
      </c>
    </row>
    <row r="47" spans="1:3" ht="18" customHeight="1">
      <c r="A47" s="183" t="s">
        <v>91</v>
      </c>
      <c r="B47" s="192" t="s">
        <v>408</v>
      </c>
      <c r="C47" s="915"/>
    </row>
    <row r="48" spans="1:3" ht="18" customHeight="1">
      <c r="A48" s="183" t="s">
        <v>90</v>
      </c>
      <c r="B48" s="181" t="s">
        <v>100</v>
      </c>
      <c r="C48" s="915"/>
    </row>
    <row r="49" spans="1:3" ht="18" customHeight="1">
      <c r="A49" s="183" t="s">
        <v>206</v>
      </c>
      <c r="B49" s="21" t="s">
        <v>110</v>
      </c>
      <c r="C49" s="712">
        <f>C50+C54+C55</f>
        <v>0</v>
      </c>
    </row>
    <row r="50" spans="1:3" ht="18" customHeight="1">
      <c r="A50" s="183" t="s">
        <v>236</v>
      </c>
      <c r="B50" s="28" t="s">
        <v>161</v>
      </c>
      <c r="C50" s="916"/>
    </row>
    <row r="51" spans="1:3" ht="18" customHeight="1">
      <c r="A51" s="183" t="s">
        <v>237</v>
      </c>
      <c r="B51" s="50" t="s">
        <v>162</v>
      </c>
      <c r="C51" s="916"/>
    </row>
    <row r="52" spans="1:3" ht="18" customHeight="1">
      <c r="A52" s="183" t="s">
        <v>238</v>
      </c>
      <c r="B52" s="50" t="s">
        <v>163</v>
      </c>
      <c r="C52" s="916"/>
    </row>
    <row r="53" spans="1:3" ht="18" customHeight="1">
      <c r="A53" s="183" t="s">
        <v>402</v>
      </c>
      <c r="B53" s="50" t="s">
        <v>164</v>
      </c>
      <c r="C53" s="916"/>
    </row>
    <row r="54" spans="1:3" ht="30" customHeight="1">
      <c r="A54" s="183" t="s">
        <v>403</v>
      </c>
      <c r="B54" s="28" t="s">
        <v>371</v>
      </c>
      <c r="C54" s="916"/>
    </row>
    <row r="55" spans="1:3" ht="30" customHeight="1">
      <c r="A55" s="183" t="s">
        <v>404</v>
      </c>
      <c r="B55" s="28" t="s">
        <v>372</v>
      </c>
      <c r="C55" s="916"/>
    </row>
    <row r="56" spans="1:3" ht="18" customHeight="1">
      <c r="A56" s="183" t="s">
        <v>405</v>
      </c>
      <c r="B56" s="194" t="s">
        <v>406</v>
      </c>
      <c r="C56" s="919"/>
    </row>
    <row r="57" spans="1:3">
      <c r="B57" s="189"/>
    </row>
    <row r="59" spans="1:3">
      <c r="A59" s="889" t="s">
        <v>939</v>
      </c>
      <c r="B59" s="890"/>
      <c r="C59" s="647"/>
    </row>
    <row r="60" spans="1:3" ht="84" customHeight="1">
      <c r="A60" s="1249" t="s">
        <v>981</v>
      </c>
      <c r="B60" s="1249"/>
      <c r="C60" s="1249"/>
    </row>
    <row r="74" spans="2:2">
      <c r="B74" s="190"/>
    </row>
    <row r="76" spans="2:2">
      <c r="B76" s="191"/>
    </row>
  </sheetData>
  <sheetProtection algorithmName="SHA-512" hashValue="7EPiIF/sDLjCg1MibuBKZHTRqQ18W0dunv1HCV/HyNA+BssqjZkwVFRCq17ud0AWVYK34uQo5zJ5kwAJzZhzlw==" saltValue="6mdkJCYpqFeg+3OhN3sISw==" spinCount="100000" sheet="1" objects="1" scenarios="1"/>
  <mergeCells count="4">
    <mergeCell ref="A1:C1"/>
    <mergeCell ref="A3:A4"/>
    <mergeCell ref="B3:B4"/>
    <mergeCell ref="A60:C60"/>
  </mergeCells>
  <dataValidations count="1">
    <dataValidation type="decimal" operator="lessThanOrEqual" allowBlank="1" showInputMessage="1" showErrorMessage="1" error="The value inserted is not valid._x000a_Please insert a negative or zero value." prompt="Insert negative numbers only" sqref="C19:C32 C38:C44 C50:C55" xr:uid="{00000000-0002-0000-0200-000000000000}">
      <formula1>0</formula1>
    </dataValidation>
  </dataValidations>
  <pageMargins left="0.7" right="0.7" top="0.75" bottom="0.75" header="0.3" footer="0.3"/>
  <pageSetup paperSize="9" scale="36" orientation="portrait" r:id="rId1"/>
  <ignoredErrors>
    <ignoredError sqref="A5:A17 C4"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tabColor theme="9" tint="0.59999389629810485"/>
  </sheetPr>
  <dimension ref="A1:F40"/>
  <sheetViews>
    <sheetView showGridLines="0" topLeftCell="A37" zoomScaleNormal="100" workbookViewId="0">
      <selection activeCell="A40" sqref="A40:C40"/>
    </sheetView>
  </sheetViews>
  <sheetFormatPr defaultColWidth="9" defaultRowHeight="14.25"/>
  <cols>
    <col min="1" max="1" width="11" style="58" customWidth="1"/>
    <col min="2" max="2" width="80.75" style="58" customWidth="1"/>
    <col min="3" max="3" width="12.75" style="58" customWidth="1"/>
    <col min="4" max="4" width="9" style="58"/>
    <col min="5" max="5" width="55.25" style="60" customWidth="1"/>
    <col min="6" max="6" width="55.5" style="60" customWidth="1"/>
    <col min="7" max="16384" width="9" style="58"/>
  </cols>
  <sheetData>
    <row r="1" spans="1:6" ht="18" customHeight="1">
      <c r="A1" s="1243" t="s">
        <v>336</v>
      </c>
      <c r="B1" s="1244"/>
      <c r="C1" s="1250"/>
      <c r="E1" s="56"/>
    </row>
    <row r="2" spans="1:6" ht="14.25" customHeight="1">
      <c r="A2" s="61"/>
    </row>
    <row r="3" spans="1:6" ht="14.25" customHeight="1">
      <c r="A3" s="1252" t="s">
        <v>0</v>
      </c>
      <c r="B3" s="1253" t="s">
        <v>2</v>
      </c>
      <c r="C3" s="185" t="s">
        <v>1</v>
      </c>
    </row>
    <row r="4" spans="1:6">
      <c r="A4" s="1252"/>
      <c r="B4" s="1253"/>
      <c r="C4" s="183" t="s">
        <v>6</v>
      </c>
      <c r="E4" s="64"/>
      <c r="F4" s="64"/>
    </row>
    <row r="5" spans="1:6" ht="18" customHeight="1">
      <c r="A5" s="183" t="s">
        <v>6</v>
      </c>
      <c r="B5" s="19" t="s">
        <v>401</v>
      </c>
      <c r="C5" s="705">
        <f>MAX(C6,C7,C8)</f>
        <v>0</v>
      </c>
      <c r="E5" s="195"/>
      <c r="F5" s="57"/>
    </row>
    <row r="6" spans="1:6" ht="18" customHeight="1">
      <c r="A6" s="183" t="s">
        <v>7</v>
      </c>
      <c r="B6" s="96" t="s">
        <v>1012</v>
      </c>
      <c r="C6" s="921"/>
    </row>
    <row r="7" spans="1:6" ht="18" customHeight="1">
      <c r="A7" s="183" t="s">
        <v>8</v>
      </c>
      <c r="B7" s="96" t="s">
        <v>133</v>
      </c>
      <c r="C7" s="706">
        <f>'IF3'!C5</f>
        <v>0</v>
      </c>
    </row>
    <row r="8" spans="1:6" ht="18" customHeight="1">
      <c r="A8" s="183" t="s">
        <v>9</v>
      </c>
      <c r="B8" s="96" t="s">
        <v>134</v>
      </c>
      <c r="C8" s="707">
        <f>'IF4'!D5</f>
        <v>0</v>
      </c>
    </row>
    <row r="9" spans="1:6" ht="18" customHeight="1">
      <c r="A9" s="183"/>
      <c r="B9" s="196" t="s">
        <v>411</v>
      </c>
      <c r="C9" s="197"/>
    </row>
    <row r="10" spans="1:6" ht="18" customHeight="1">
      <c r="A10" s="183" t="s">
        <v>10</v>
      </c>
      <c r="B10" s="21" t="s">
        <v>1032</v>
      </c>
      <c r="C10" s="920">
        <v>0</v>
      </c>
    </row>
    <row r="11" spans="1:6" ht="18" customHeight="1">
      <c r="A11" s="183" t="s">
        <v>11</v>
      </c>
      <c r="B11" s="1169" t="s">
        <v>1033</v>
      </c>
      <c r="C11" s="921">
        <v>0</v>
      </c>
    </row>
    <row r="12" spans="1:6" ht="30" customHeight="1">
      <c r="A12" s="183" t="s">
        <v>12</v>
      </c>
      <c r="B12" s="1170" t="s">
        <v>1034</v>
      </c>
      <c r="C12" s="921">
        <v>0</v>
      </c>
    </row>
    <row r="13" spans="1:6" ht="29.45" customHeight="1">
      <c r="A13" s="183" t="s">
        <v>13</v>
      </c>
      <c r="B13" s="1170" t="s">
        <v>1035</v>
      </c>
      <c r="C13" s="921">
        <v>0</v>
      </c>
    </row>
    <row r="14" spans="1:6" ht="30" customHeight="1">
      <c r="A14" s="183" t="s">
        <v>14</v>
      </c>
      <c r="B14" s="1170" t="s">
        <v>1037</v>
      </c>
      <c r="C14" s="921">
        <v>0</v>
      </c>
    </row>
    <row r="15" spans="1:6" ht="18" customHeight="1">
      <c r="A15" s="198" t="s">
        <v>15</v>
      </c>
      <c r="B15" s="1170" t="s">
        <v>1036</v>
      </c>
      <c r="C15" s="922">
        <v>0</v>
      </c>
    </row>
    <row r="16" spans="1:6" ht="18" customHeight="1">
      <c r="A16" s="183"/>
      <c r="B16" s="196" t="s">
        <v>412</v>
      </c>
      <c r="C16" s="197"/>
    </row>
    <row r="17" spans="1:6" ht="18" customHeight="1">
      <c r="A17" s="183" t="s">
        <v>16</v>
      </c>
      <c r="B17" s="19" t="s">
        <v>201</v>
      </c>
      <c r="C17" s="920"/>
      <c r="F17" s="57"/>
    </row>
    <row r="18" spans="1:6" ht="18" customHeight="1">
      <c r="A18" s="183" t="s">
        <v>17</v>
      </c>
      <c r="B18" s="19" t="s">
        <v>202</v>
      </c>
      <c r="C18" s="921"/>
      <c r="F18" s="57"/>
    </row>
    <row r="19" spans="1:6" ht="18" customHeight="1">
      <c r="A19" s="183" t="s">
        <v>18</v>
      </c>
      <c r="B19" s="19" t="s">
        <v>135</v>
      </c>
      <c r="C19" s="708">
        <f>IF(AND(C10="",C11="",C12="",C13="",C14="",C15=""),SUM(C5,C17:C18),IF(AND(C10=0,C11=0,C12=0,C13=0,C14=0,C15=0),SUM(C5,C17:C18),SUM(C10:C15,C17:C18)))</f>
        <v>0</v>
      </c>
      <c r="E19" s="195"/>
    </row>
    <row r="24" spans="1:6">
      <c r="B24" s="68"/>
    </row>
    <row r="26" spans="1:6" s="60" customFormat="1" ht="18" customHeight="1">
      <c r="A26" s="1251" t="s">
        <v>337</v>
      </c>
      <c r="B26" s="1251"/>
      <c r="C26" s="1251"/>
    </row>
    <row r="27" spans="1:6" s="60" customFormat="1">
      <c r="A27" s="35"/>
      <c r="B27" s="35"/>
      <c r="C27" s="35"/>
    </row>
    <row r="28" spans="1:6">
      <c r="A28" s="1252" t="s">
        <v>0</v>
      </c>
      <c r="B28" s="1253" t="s">
        <v>2</v>
      </c>
      <c r="C28" s="185" t="s">
        <v>1</v>
      </c>
    </row>
    <row r="29" spans="1:6">
      <c r="A29" s="1252"/>
      <c r="B29" s="1253"/>
      <c r="C29" s="183" t="s">
        <v>6</v>
      </c>
      <c r="E29" s="57"/>
    </row>
    <row r="30" spans="1:6" ht="18" customHeight="1">
      <c r="A30" s="183" t="s">
        <v>6</v>
      </c>
      <c r="B30" s="21" t="s">
        <v>136</v>
      </c>
      <c r="C30" s="957" t="e">
        <f>'IF1'!C7/C5</f>
        <v>#DIV/0!</v>
      </c>
      <c r="E30" s="57"/>
    </row>
    <row r="31" spans="1:6" ht="18" customHeight="1">
      <c r="A31" s="183" t="s">
        <v>7</v>
      </c>
      <c r="B31" s="21" t="s">
        <v>377</v>
      </c>
      <c r="C31" s="958">
        <f>'IF1'!C7-(C5*56%)</f>
        <v>0</v>
      </c>
      <c r="E31" s="57"/>
    </row>
    <row r="32" spans="1:6" ht="18" customHeight="1">
      <c r="A32" s="183" t="s">
        <v>8</v>
      </c>
      <c r="B32" s="21" t="s">
        <v>138</v>
      </c>
      <c r="C32" s="957" t="e">
        <f>'IF1'!C6/C5</f>
        <v>#DIV/0!</v>
      </c>
      <c r="E32" s="57"/>
    </row>
    <row r="33" spans="1:5" ht="18" customHeight="1">
      <c r="A33" s="183" t="s">
        <v>9</v>
      </c>
      <c r="B33" s="21" t="s">
        <v>378</v>
      </c>
      <c r="C33" s="958">
        <f>'IF1'!C6-(C5*75%)</f>
        <v>0</v>
      </c>
      <c r="E33" s="57"/>
    </row>
    <row r="34" spans="1:5" ht="18" customHeight="1">
      <c r="A34" s="183" t="s">
        <v>10</v>
      </c>
      <c r="B34" s="21" t="s">
        <v>137</v>
      </c>
      <c r="C34" s="957" t="e">
        <f>'IF1'!C5/C5</f>
        <v>#DIV/0!</v>
      </c>
      <c r="E34" s="57"/>
    </row>
    <row r="35" spans="1:5" ht="18" customHeight="1">
      <c r="A35" s="183" t="s">
        <v>11</v>
      </c>
      <c r="B35" s="21" t="s">
        <v>111</v>
      </c>
      <c r="C35" s="958">
        <f>'IF1'!C5-(C5*100%)</f>
        <v>0</v>
      </c>
    </row>
    <row r="39" spans="1:5" ht="13.5" customHeight="1">
      <c r="A39" s="703" t="s">
        <v>939</v>
      </c>
      <c r="B39" s="704"/>
      <c r="C39" s="647"/>
      <c r="D39" s="188"/>
    </row>
    <row r="40" spans="1:5" ht="309" customHeight="1">
      <c r="A40" s="1249" t="s">
        <v>1060</v>
      </c>
      <c r="B40" s="1249"/>
      <c r="C40" s="1249"/>
    </row>
  </sheetData>
  <sheetProtection algorithmName="SHA-512" hashValue="Nko/qFxAzopH827JUdNJX/LgIE/LHTQV3gPaAmAExedTPsetTrdKBp3y3FhIWsDu9cZEJ7YeZnjilbocKVNmiA==" saltValue="0CCljqI+JlGjzpdUwNJpnQ==" spinCount="100000" sheet="1" objects="1" scenarios="1"/>
  <mergeCells count="7">
    <mergeCell ref="A40:C40"/>
    <mergeCell ref="A1:C1"/>
    <mergeCell ref="A26:C26"/>
    <mergeCell ref="A3:A4"/>
    <mergeCell ref="B3:B4"/>
    <mergeCell ref="A28:A29"/>
    <mergeCell ref="B28:B29"/>
  </mergeCells>
  <pageMargins left="0.7" right="0.7" top="0.75" bottom="0.75" header="0.3" footer="0.3"/>
  <pageSetup paperSize="9" orientation="portrait" r:id="rId1"/>
  <ignoredErrors>
    <ignoredError sqref="A10:A17 C4"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tabColor theme="9" tint="0.59999389629810485"/>
  </sheetPr>
  <dimension ref="A1:E35"/>
  <sheetViews>
    <sheetView showGridLines="0" zoomScaleNormal="100" workbookViewId="0">
      <selection activeCell="C25" sqref="C25"/>
    </sheetView>
  </sheetViews>
  <sheetFormatPr defaultColWidth="9" defaultRowHeight="14.25"/>
  <cols>
    <col min="1" max="1" width="10.75" style="58" customWidth="1"/>
    <col min="2" max="2" width="94.25" style="58" customWidth="1"/>
    <col min="3" max="3" width="15.25" style="58" customWidth="1"/>
    <col min="4" max="4" width="15.5" style="62" bestFit="1" customWidth="1"/>
    <col min="5" max="5" width="59.625" style="57" customWidth="1"/>
    <col min="6" max="16384" width="9" style="58"/>
  </cols>
  <sheetData>
    <row r="1" spans="1:5" ht="20.25" customHeight="1">
      <c r="A1" s="1254" t="s">
        <v>41</v>
      </c>
      <c r="B1" s="1254"/>
      <c r="C1" s="1254"/>
      <c r="D1" s="56"/>
    </row>
    <row r="2" spans="1:5" s="60" customFormat="1" ht="20.25" customHeight="1">
      <c r="A2" s="59"/>
      <c r="B2" s="59"/>
      <c r="C2" s="59"/>
      <c r="D2" s="56"/>
      <c r="E2" s="57"/>
    </row>
    <row r="3" spans="1:5" ht="20.25" customHeight="1">
      <c r="A3" s="61"/>
      <c r="C3" s="199" t="s">
        <v>1</v>
      </c>
    </row>
    <row r="4" spans="1:5" ht="20.25" customHeight="1">
      <c r="A4" s="2" t="s">
        <v>0</v>
      </c>
      <c r="B4" s="63" t="s">
        <v>2</v>
      </c>
      <c r="C4" s="18" t="s">
        <v>6</v>
      </c>
      <c r="D4" s="64"/>
      <c r="E4" s="65"/>
    </row>
    <row r="5" spans="1:5" ht="20.25" customHeight="1">
      <c r="A5" s="18" t="s">
        <v>6</v>
      </c>
      <c r="B5" s="13" t="s">
        <v>139</v>
      </c>
      <c r="C5" s="955">
        <f>C6*25%</f>
        <v>0</v>
      </c>
      <c r="D5" s="64"/>
      <c r="E5" s="65"/>
    </row>
    <row r="6" spans="1:5" ht="20.25" customHeight="1">
      <c r="A6" s="2" t="s">
        <v>7</v>
      </c>
      <c r="B6" s="29" t="s">
        <v>388</v>
      </c>
      <c r="C6" s="955">
        <f>C7+C9</f>
        <v>0</v>
      </c>
    </row>
    <row r="7" spans="1:5" ht="20.25" customHeight="1">
      <c r="A7" s="2" t="s">
        <v>8</v>
      </c>
      <c r="B7" s="30" t="s">
        <v>399</v>
      </c>
      <c r="C7" s="923"/>
    </row>
    <row r="8" spans="1:5" ht="20.25" customHeight="1">
      <c r="A8" s="2" t="s">
        <v>9</v>
      </c>
      <c r="B8" s="51" t="s">
        <v>208</v>
      </c>
      <c r="C8" s="923"/>
    </row>
    <row r="9" spans="1:5" ht="20.25" customHeight="1">
      <c r="A9" s="2" t="s">
        <v>10</v>
      </c>
      <c r="B9" s="52" t="s">
        <v>414</v>
      </c>
      <c r="C9" s="946">
        <f>C10+C11+C12+C13+C14+C15+C16+C17+C18+C19+C20+C21+C22+C23</f>
        <v>0</v>
      </c>
    </row>
    <row r="10" spans="1:5" ht="20.25" customHeight="1">
      <c r="A10" s="2" t="s">
        <v>11</v>
      </c>
      <c r="B10" s="53" t="s">
        <v>415</v>
      </c>
      <c r="C10" s="916"/>
    </row>
    <row r="11" spans="1:5" ht="20.25" customHeight="1">
      <c r="A11" s="2" t="s">
        <v>12</v>
      </c>
      <c r="B11" s="53" t="s">
        <v>416</v>
      </c>
      <c r="C11" s="916"/>
    </row>
    <row r="12" spans="1:5" ht="20.25" customHeight="1">
      <c r="A12" s="2" t="s">
        <v>13</v>
      </c>
      <c r="B12" s="53" t="s">
        <v>417</v>
      </c>
      <c r="C12" s="916"/>
      <c r="D12" s="57"/>
    </row>
    <row r="13" spans="1:5" ht="20.25" customHeight="1">
      <c r="A13" s="2" t="s">
        <v>14</v>
      </c>
      <c r="B13" s="53" t="s">
        <v>418</v>
      </c>
      <c r="C13" s="916"/>
    </row>
    <row r="14" spans="1:5" ht="20.25" customHeight="1">
      <c r="A14" s="2" t="s">
        <v>15</v>
      </c>
      <c r="B14" s="53" t="s">
        <v>419</v>
      </c>
      <c r="C14" s="916"/>
    </row>
    <row r="15" spans="1:5" ht="20.25" customHeight="1">
      <c r="A15" s="2" t="s">
        <v>16</v>
      </c>
      <c r="B15" s="53" t="s">
        <v>420</v>
      </c>
      <c r="C15" s="916"/>
    </row>
    <row r="16" spans="1:5" ht="20.25" customHeight="1">
      <c r="A16" s="2" t="s">
        <v>17</v>
      </c>
      <c r="B16" s="53" t="s">
        <v>421</v>
      </c>
      <c r="C16" s="916"/>
    </row>
    <row r="17" spans="1:3" ht="20.25" customHeight="1">
      <c r="A17" s="2" t="s">
        <v>18</v>
      </c>
      <c r="B17" s="53" t="s">
        <v>422</v>
      </c>
      <c r="C17" s="916"/>
    </row>
    <row r="18" spans="1:3" ht="20.25" customHeight="1">
      <c r="A18" s="2" t="s">
        <v>19</v>
      </c>
      <c r="B18" s="53" t="s">
        <v>423</v>
      </c>
      <c r="C18" s="916"/>
    </row>
    <row r="19" spans="1:3" ht="20.25" customHeight="1">
      <c r="A19" s="2" t="s">
        <v>20</v>
      </c>
      <c r="B19" s="53" t="s">
        <v>424</v>
      </c>
      <c r="C19" s="916"/>
    </row>
    <row r="20" spans="1:3" ht="20.25" customHeight="1">
      <c r="A20" s="2" t="s">
        <v>21</v>
      </c>
      <c r="B20" s="49" t="s">
        <v>425</v>
      </c>
      <c r="C20" s="916"/>
    </row>
    <row r="21" spans="1:3" ht="20.25" customHeight="1">
      <c r="A21" s="2" t="s">
        <v>22</v>
      </c>
      <c r="B21" s="49" t="s">
        <v>426</v>
      </c>
      <c r="C21" s="916"/>
    </row>
    <row r="22" spans="1:3" ht="20.25" customHeight="1">
      <c r="A22" s="2" t="s">
        <v>23</v>
      </c>
      <c r="B22" s="25" t="s">
        <v>390</v>
      </c>
      <c r="C22" s="916"/>
    </row>
    <row r="23" spans="1:3" ht="20.25" customHeight="1">
      <c r="A23" s="2" t="s">
        <v>24</v>
      </c>
      <c r="B23" s="49" t="s">
        <v>391</v>
      </c>
      <c r="C23" s="916"/>
    </row>
    <row r="24" spans="1:3">
      <c r="A24" s="2" t="s">
        <v>25</v>
      </c>
      <c r="B24" s="29" t="s">
        <v>361</v>
      </c>
      <c r="C24" s="924"/>
    </row>
    <row r="25" spans="1:3" ht="20.25" customHeight="1">
      <c r="A25" s="2" t="s">
        <v>26</v>
      </c>
      <c r="B25" s="29" t="s">
        <v>362</v>
      </c>
      <c r="C25" s="956" t="e">
        <f>(C24-C6)/C6</f>
        <v>#DIV/0!</v>
      </c>
    </row>
    <row r="26" spans="1:3" ht="20.25" customHeight="1">
      <c r="A26" s="23"/>
      <c r="B26" s="66"/>
    </row>
    <row r="27" spans="1:3" ht="20.25" customHeight="1">
      <c r="A27" s="67"/>
    </row>
    <row r="28" spans="1:3" ht="20.25" customHeight="1">
      <c r="A28" s="67"/>
      <c r="B28" s="68"/>
    </row>
    <row r="29" spans="1:3" ht="20.25" customHeight="1">
      <c r="A29" s="67"/>
    </row>
    <row r="30" spans="1:3" ht="20.25" customHeight="1">
      <c r="A30" s="67"/>
    </row>
    <row r="31" spans="1:3" ht="20.25" customHeight="1">
      <c r="A31" s="67"/>
    </row>
    <row r="32" spans="1:3" ht="20.25" customHeight="1">
      <c r="A32" s="67"/>
    </row>
    <row r="33" spans="1:1" ht="20.25" customHeight="1">
      <c r="A33" s="67"/>
    </row>
    <row r="34" spans="1:1" ht="20.25" customHeight="1">
      <c r="A34" s="67"/>
    </row>
    <row r="35" spans="1:1" ht="20.25" customHeight="1">
      <c r="A35" s="67"/>
    </row>
  </sheetData>
  <sheetProtection algorithmName="SHA-512" hashValue="sZ9RXIFRB4klFEN96+hIvh7Z5Ky+gVkSwySTwOrH9v6lUtiBIq+kE1DV1RRJU4EVGtGm2GzEs9nB9NnqQEE61Q==" saltValue="6kVH9vM4q3HrC2hCtBUIqA==" spinCount="100000" sheet="1" objects="1" scenarios="1"/>
  <dataConsolidate/>
  <mergeCells count="1">
    <mergeCell ref="A1:C1"/>
  </mergeCells>
  <dataValidations count="1">
    <dataValidation type="decimal" operator="lessThanOrEqual" allowBlank="1" showInputMessage="1" showErrorMessage="1" error="The value inserted is not valid._x000a_Please insert a negative or zero value." prompt="Insert negative numbers only" sqref="C10:C23" xr:uid="{00000000-0002-0000-0400-000000000000}">
      <formula1>0</formula1>
    </dataValidation>
  </dataValidations>
  <pageMargins left="0.7" right="0.7" top="0.75" bottom="0.75" header="0.3" footer="0.3"/>
  <pageSetup paperSize="9" orientation="portrait" horizontalDpi="90" verticalDpi="9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theme="9" tint="0.59999389629810485"/>
  </sheetPr>
  <dimension ref="A1:G36"/>
  <sheetViews>
    <sheetView showGridLines="0" topLeftCell="A16" zoomScaleNormal="100" workbookViewId="0">
      <selection activeCell="B32" sqref="B32"/>
    </sheetView>
  </sheetViews>
  <sheetFormatPr defaultColWidth="9" defaultRowHeight="14.25"/>
  <cols>
    <col min="1" max="1" width="9" style="6"/>
    <col min="2" max="2" width="78.125" style="6" customWidth="1"/>
    <col min="3" max="4" width="16" style="17" customWidth="1"/>
    <col min="5" max="5" width="25.75" style="17" customWidth="1"/>
    <col min="6" max="6" width="63.25" style="70" customWidth="1"/>
    <col min="7" max="16384" width="9" style="17"/>
  </cols>
  <sheetData>
    <row r="1" spans="1:7">
      <c r="A1" s="1255" t="s">
        <v>365</v>
      </c>
      <c r="B1" s="1255"/>
      <c r="C1" s="1255"/>
      <c r="D1" s="69"/>
      <c r="E1" s="7"/>
    </row>
    <row r="2" spans="1:7">
      <c r="A2" s="8"/>
    </row>
    <row r="3" spans="1:7" ht="43.5" customHeight="1">
      <c r="A3" s="71"/>
      <c r="B3" s="72"/>
      <c r="C3" s="73" t="s">
        <v>124</v>
      </c>
      <c r="D3" s="74" t="s">
        <v>123</v>
      </c>
    </row>
    <row r="4" spans="1:7" ht="16.5" customHeight="1">
      <c r="A4" s="11" t="s">
        <v>0</v>
      </c>
      <c r="B4" s="12" t="s">
        <v>2</v>
      </c>
      <c r="C4" s="73" t="s">
        <v>6</v>
      </c>
      <c r="D4" s="73" t="s">
        <v>7</v>
      </c>
      <c r="E4" s="745"/>
      <c r="F4" s="75"/>
    </row>
    <row r="5" spans="1:7" ht="21" customHeight="1">
      <c r="A5" s="11" t="s">
        <v>6</v>
      </c>
      <c r="B5" s="43" t="s">
        <v>3</v>
      </c>
      <c r="C5" s="950"/>
      <c r="D5" s="951">
        <f>D6+D13+D16</f>
        <v>0</v>
      </c>
      <c r="E5" s="188"/>
    </row>
    <row r="6" spans="1:7" ht="21" customHeight="1">
      <c r="A6" s="11" t="s">
        <v>7</v>
      </c>
      <c r="B6" s="30" t="s">
        <v>229</v>
      </c>
      <c r="C6" s="950"/>
      <c r="D6" s="951">
        <f>D7+D8+D9+D10+D11+D12</f>
        <v>0</v>
      </c>
      <c r="E6" s="76"/>
    </row>
    <row r="7" spans="1:7" ht="21" customHeight="1">
      <c r="A7" s="11" t="s">
        <v>8</v>
      </c>
      <c r="B7" s="77" t="s">
        <v>396</v>
      </c>
      <c r="C7" s="952">
        <f>IFERROR(AVERAGE('IF6 - K-FACTOR Details'!C20:N20),0)</f>
        <v>0</v>
      </c>
      <c r="D7" s="947">
        <f>C7*0.02%</f>
        <v>0</v>
      </c>
      <c r="E7" s="76"/>
    </row>
    <row r="8" spans="1:7" ht="21" customHeight="1">
      <c r="A8" s="11" t="s">
        <v>9</v>
      </c>
      <c r="B8" s="77" t="s">
        <v>195</v>
      </c>
      <c r="C8" s="952">
        <f>IFERROR(AVERAGE('IF6 - K-FACTOR Details'!C38:H38),0)</f>
        <v>0</v>
      </c>
      <c r="D8" s="947">
        <f>C8*0.4%</f>
        <v>0</v>
      </c>
      <c r="E8" s="76"/>
    </row>
    <row r="9" spans="1:7" ht="21" customHeight="1">
      <c r="A9" s="11" t="s">
        <v>10</v>
      </c>
      <c r="B9" s="77" t="s">
        <v>196</v>
      </c>
      <c r="C9" s="952">
        <f>IFERROR(AVERAGE('IF6 - K-FACTOR Details'!C39:H39),0)</f>
        <v>0</v>
      </c>
      <c r="D9" s="947">
        <f>C9*0.5%</f>
        <v>0</v>
      </c>
      <c r="E9" s="78"/>
    </row>
    <row r="10" spans="1:7" ht="21" customHeight="1">
      <c r="A10" s="11" t="s">
        <v>11</v>
      </c>
      <c r="B10" s="77" t="s">
        <v>193</v>
      </c>
      <c r="C10" s="952">
        <f>IFERROR(AVERAGE('IF6 - K-FACTOR Details'!C59:H59),0)</f>
        <v>0</v>
      </c>
      <c r="D10" s="947">
        <f>C10*0.04%</f>
        <v>0</v>
      </c>
      <c r="E10" s="78"/>
      <c r="F10" s="79"/>
    </row>
    <row r="11" spans="1:7" ht="21" customHeight="1">
      <c r="A11" s="11" t="s">
        <v>12</v>
      </c>
      <c r="B11" s="77" t="s">
        <v>197</v>
      </c>
      <c r="C11" s="952">
        <f>IFERROR(AVERAGE('IF6 - K-FACTOR Details'!C83:E83),0)</f>
        <v>0</v>
      </c>
      <c r="D11" s="947">
        <f>C11*0.1%</f>
        <v>0</v>
      </c>
      <c r="E11" s="76"/>
      <c r="F11" s="79"/>
    </row>
    <row r="12" spans="1:7" s="81" customFormat="1" ht="21" customHeight="1">
      <c r="A12" s="11" t="s">
        <v>13</v>
      </c>
      <c r="B12" s="77" t="s">
        <v>198</v>
      </c>
      <c r="C12" s="952">
        <f>IFERROR(AVERAGE('IF6 - K-FACTOR Details'!C86:E86),0)</f>
        <v>0</v>
      </c>
      <c r="D12" s="947">
        <f>C12*0.01%</f>
        <v>0</v>
      </c>
      <c r="E12" s="76"/>
      <c r="F12" s="80"/>
    </row>
    <row r="13" spans="1:7" s="81" customFormat="1" ht="21" customHeight="1">
      <c r="A13" s="11" t="s">
        <v>14</v>
      </c>
      <c r="B13" s="30" t="s">
        <v>230</v>
      </c>
      <c r="C13" s="950"/>
      <c r="D13" s="951">
        <f>D14+D15</f>
        <v>0</v>
      </c>
      <c r="E13" s="76"/>
      <c r="F13" s="80"/>
    </row>
    <row r="14" spans="1:7" s="81" customFormat="1" ht="21" customHeight="1">
      <c r="A14" s="11" t="s">
        <v>15</v>
      </c>
      <c r="B14" s="77" t="s">
        <v>150</v>
      </c>
      <c r="C14" s="953"/>
      <c r="D14" s="954">
        <f>'IF6 - K-FACTOR Details'!C95</f>
        <v>0</v>
      </c>
      <c r="E14" s="76"/>
      <c r="F14" s="80"/>
    </row>
    <row r="15" spans="1:7" ht="21" customHeight="1">
      <c r="A15" s="11" t="s">
        <v>16</v>
      </c>
      <c r="B15" s="77" t="s">
        <v>140</v>
      </c>
      <c r="C15" s="949">
        <f>SUM('IF6 - K-FACTOR Details'!G111:G125)</f>
        <v>0</v>
      </c>
      <c r="D15" s="947">
        <f>C15*1.3</f>
        <v>0</v>
      </c>
      <c r="E15" s="76"/>
      <c r="F15" s="15"/>
      <c r="G15" s="81"/>
    </row>
    <row r="16" spans="1:7" ht="21" customHeight="1">
      <c r="A16" s="11" t="s">
        <v>17</v>
      </c>
      <c r="B16" s="30" t="s">
        <v>231</v>
      </c>
      <c r="C16" s="950"/>
      <c r="D16" s="951">
        <f>D17+D18+D19+D20</f>
        <v>0</v>
      </c>
      <c r="E16" s="76"/>
      <c r="F16" s="15"/>
      <c r="G16" s="81"/>
    </row>
    <row r="17" spans="1:6" ht="21" customHeight="1">
      <c r="A17" s="11" t="s">
        <v>18</v>
      </c>
      <c r="B17" s="77" t="s">
        <v>151</v>
      </c>
      <c r="C17" s="950"/>
      <c r="D17" s="949">
        <f>'IF6 - K-FACTOR Details'!C134+'IF6 - K-FACTOR Details'!C135+'IF6 - K-FACTOR Details'!C139</f>
        <v>0</v>
      </c>
      <c r="E17" s="76"/>
      <c r="F17" s="79"/>
    </row>
    <row r="18" spans="1:6" ht="21" customHeight="1">
      <c r="A18" s="11" t="s">
        <v>19</v>
      </c>
      <c r="B18" s="77" t="s">
        <v>199</v>
      </c>
      <c r="C18" s="949">
        <f>IFERROR(AVERAGE('IF6 - K-FACTOR Details'!C162:H162),0)</f>
        <v>0</v>
      </c>
      <c r="D18" s="947">
        <f>C18*0.1%</f>
        <v>0</v>
      </c>
      <c r="E18" s="76"/>
      <c r="F18" s="79"/>
    </row>
    <row r="19" spans="1:6" ht="21" customHeight="1">
      <c r="A19" s="11" t="s">
        <v>20</v>
      </c>
      <c r="B19" s="77" t="s">
        <v>200</v>
      </c>
      <c r="C19" s="949">
        <f>IFERROR(AVERAGE('IF6 - K-FACTOR Details'!C163:H163),0)</f>
        <v>0</v>
      </c>
      <c r="D19" s="947">
        <f>C19*0.01%</f>
        <v>0</v>
      </c>
      <c r="E19" s="188"/>
      <c r="F19" s="79"/>
    </row>
    <row r="20" spans="1:6" ht="21" customHeight="1">
      <c r="A20" s="11" t="s">
        <v>21</v>
      </c>
      <c r="B20" s="54" t="s">
        <v>389</v>
      </c>
      <c r="C20" s="953"/>
      <c r="D20" s="947">
        <f>SUM('IF7 - K-CON Details'!N6:N15)</f>
        <v>0</v>
      </c>
      <c r="E20" s="188"/>
      <c r="F20" s="79"/>
    </row>
    <row r="21" spans="1:6">
      <c r="A21" s="82"/>
      <c r="E21" s="188"/>
      <c r="F21" s="79"/>
    </row>
    <row r="22" spans="1:6">
      <c r="A22" s="82"/>
      <c r="E22" s="188"/>
      <c r="F22" s="79"/>
    </row>
    <row r="23" spans="1:6">
      <c r="A23" s="14"/>
      <c r="B23" s="20"/>
      <c r="E23" s="188"/>
      <c r="F23" s="79"/>
    </row>
    <row r="24" spans="1:6">
      <c r="E24" s="188"/>
      <c r="F24" s="79"/>
    </row>
    <row r="25" spans="1:6">
      <c r="B25" s="20"/>
      <c r="F25" s="79"/>
    </row>
    <row r="26" spans="1:6">
      <c r="B26" s="20"/>
      <c r="F26" s="79"/>
    </row>
    <row r="28" spans="1:6">
      <c r="B28" s="20"/>
    </row>
    <row r="29" spans="1:6">
      <c r="B29" s="83"/>
    </row>
    <row r="30" spans="1:6">
      <c r="B30" s="20"/>
    </row>
    <row r="31" spans="1:6">
      <c r="B31" s="20"/>
    </row>
    <row r="32" spans="1:6">
      <c r="B32" s="20"/>
    </row>
    <row r="33" spans="2:2">
      <c r="B33" s="20"/>
    </row>
    <row r="34" spans="2:2">
      <c r="B34" s="20"/>
    </row>
    <row r="35" spans="2:2">
      <c r="B35" s="20"/>
    </row>
    <row r="36" spans="2:2">
      <c r="B36" s="20"/>
    </row>
  </sheetData>
  <sheetProtection algorithmName="SHA-512" hashValue="lmoYmNqXgOa0NNwx3HiDzRGCyP6mCh5+6UxIKlCVFAYCn1s6VSsCQZQ/e239nRVdGPRoc4xlLeL0t3Mx9MFrFA==" saltValue="vXrXDVQrnHndb1KxkjSJZQ==" spinCount="100000" sheet="1" objects="1" scenarios="1"/>
  <mergeCells count="1">
    <mergeCell ref="A1:C1"/>
  </mergeCells>
  <pageMargins left="0.7" right="0.7" top="0.75" bottom="0.75" header="0.3" footer="0.3"/>
  <pageSetup paperSize="9" orientation="portrait" horizontalDpi="1200" verticalDpi="1200"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tabColor theme="9" tint="0.59999389629810485"/>
  </sheetPr>
  <dimension ref="A1:Q41"/>
  <sheetViews>
    <sheetView showGridLines="0" zoomScaleNormal="100" workbookViewId="0">
      <selection activeCell="A37" sqref="A37:C38"/>
    </sheetView>
  </sheetViews>
  <sheetFormatPr defaultColWidth="9" defaultRowHeight="14.25"/>
  <cols>
    <col min="1" max="1" width="7.625" style="9" customWidth="1"/>
    <col min="2" max="2" width="93.75" style="6" customWidth="1"/>
    <col min="3" max="3" width="17.125" style="6" customWidth="1"/>
    <col min="4" max="4" width="48.5" style="6" customWidth="1"/>
    <col min="5" max="16384" width="9" style="6"/>
  </cols>
  <sheetData>
    <row r="1" spans="1:17">
      <c r="A1" s="1256" t="s">
        <v>366</v>
      </c>
      <c r="B1" s="1256"/>
      <c r="C1" s="1256"/>
    </row>
    <row r="2" spans="1:17" s="10" customFormat="1">
      <c r="A2" s="34"/>
      <c r="B2" s="34"/>
      <c r="C2" s="34"/>
    </row>
    <row r="3" spans="1:17">
      <c r="A3" s="8"/>
      <c r="C3" s="33" t="s">
        <v>1</v>
      </c>
    </row>
    <row r="4" spans="1:17">
      <c r="A4" s="11" t="s">
        <v>0</v>
      </c>
      <c r="B4" s="12" t="s">
        <v>2</v>
      </c>
      <c r="C4" s="18" t="s">
        <v>6</v>
      </c>
      <c r="D4" s="14"/>
      <c r="E4" s="14"/>
      <c r="F4" s="14"/>
      <c r="G4" s="14"/>
      <c r="H4" s="14"/>
      <c r="I4" s="14"/>
      <c r="J4" s="14"/>
      <c r="K4" s="14"/>
      <c r="L4" s="14"/>
      <c r="M4" s="14"/>
      <c r="N4" s="14"/>
      <c r="O4" s="14"/>
      <c r="P4" s="14"/>
      <c r="Q4" s="14"/>
    </row>
    <row r="5" spans="1:17" ht="14.25" customHeight="1">
      <c r="A5" s="3" t="s">
        <v>6</v>
      </c>
      <c r="B5" s="13" t="s">
        <v>1016</v>
      </c>
      <c r="C5" s="927"/>
      <c r="D5" s="14"/>
      <c r="E5" s="14"/>
      <c r="F5" s="14"/>
      <c r="G5" s="14"/>
      <c r="H5" s="14"/>
      <c r="I5" s="14"/>
      <c r="J5" s="14"/>
      <c r="K5" s="14"/>
      <c r="L5" s="14"/>
      <c r="M5" s="14"/>
      <c r="N5" s="14"/>
      <c r="O5" s="14"/>
      <c r="P5" s="14"/>
      <c r="Q5" s="14"/>
    </row>
    <row r="6" spans="1:17" ht="14.25" customHeight="1">
      <c r="A6" s="3" t="s">
        <v>7</v>
      </c>
      <c r="B6" s="13" t="s">
        <v>1015</v>
      </c>
      <c r="C6" s="927"/>
      <c r="D6" s="14"/>
      <c r="E6" s="14"/>
      <c r="F6" s="14"/>
      <c r="G6" s="14"/>
      <c r="H6" s="14"/>
      <c r="I6" s="14"/>
      <c r="J6" s="14"/>
      <c r="K6" s="14"/>
      <c r="L6" s="14"/>
      <c r="M6" s="14"/>
      <c r="N6" s="14"/>
      <c r="O6" s="14"/>
      <c r="P6" s="14"/>
      <c r="Q6" s="14"/>
    </row>
    <row r="7" spans="1:17" ht="14.25" customHeight="1">
      <c r="A7" s="3" t="s">
        <v>8</v>
      </c>
      <c r="B7" s="13" t="s">
        <v>1017</v>
      </c>
      <c r="C7" s="927"/>
      <c r="D7" s="14"/>
      <c r="E7" s="14"/>
      <c r="F7" s="14"/>
      <c r="G7" s="14"/>
      <c r="H7" s="14"/>
      <c r="I7" s="14"/>
      <c r="J7" s="14"/>
      <c r="K7" s="14"/>
      <c r="L7" s="14"/>
      <c r="M7" s="14"/>
      <c r="N7" s="14"/>
      <c r="O7" s="14"/>
      <c r="P7" s="14"/>
      <c r="Q7" s="14"/>
    </row>
    <row r="8" spans="1:17" ht="14.25" customHeight="1">
      <c r="A8" s="3" t="s">
        <v>9</v>
      </c>
      <c r="B8" s="29" t="s">
        <v>1018</v>
      </c>
      <c r="C8" s="927"/>
      <c r="D8" s="14"/>
      <c r="E8" s="14"/>
      <c r="F8" s="14"/>
      <c r="G8" s="14"/>
      <c r="H8" s="14"/>
      <c r="I8" s="14"/>
      <c r="J8" s="14"/>
      <c r="K8" s="14"/>
      <c r="L8" s="14"/>
      <c r="M8" s="14"/>
      <c r="N8" s="14"/>
      <c r="O8" s="14"/>
      <c r="P8" s="14"/>
      <c r="Q8" s="14"/>
    </row>
    <row r="9" spans="1:17" ht="14.25" customHeight="1">
      <c r="A9" s="3" t="s">
        <v>10</v>
      </c>
      <c r="B9" s="29" t="s">
        <v>1019</v>
      </c>
      <c r="C9" s="927"/>
      <c r="D9" s="14"/>
      <c r="E9" s="14"/>
      <c r="F9" s="14"/>
      <c r="G9" s="14"/>
      <c r="H9" s="14"/>
      <c r="I9" s="14"/>
      <c r="J9" s="14"/>
      <c r="K9" s="14"/>
      <c r="L9" s="14"/>
      <c r="M9" s="14"/>
      <c r="N9" s="14"/>
      <c r="O9" s="14"/>
      <c r="P9" s="14"/>
      <c r="Q9" s="14"/>
    </row>
    <row r="10" spans="1:17" ht="14.25" customHeight="1">
      <c r="A10" s="3" t="s">
        <v>11</v>
      </c>
      <c r="B10" s="747" t="s">
        <v>1020</v>
      </c>
      <c r="C10" s="927"/>
      <c r="D10" s="14"/>
      <c r="E10" s="14"/>
      <c r="F10" s="14"/>
      <c r="G10" s="14"/>
      <c r="H10" s="14"/>
      <c r="I10" s="14"/>
      <c r="J10" s="14"/>
      <c r="K10" s="14"/>
      <c r="L10" s="14"/>
      <c r="M10" s="14"/>
      <c r="N10" s="14"/>
      <c r="O10" s="14"/>
      <c r="P10" s="14"/>
      <c r="Q10" s="14"/>
    </row>
    <row r="11" spans="1:17">
      <c r="A11" s="3" t="s">
        <v>12</v>
      </c>
      <c r="B11" s="747" t="s">
        <v>1021</v>
      </c>
      <c r="C11" s="927"/>
      <c r="D11" s="14"/>
      <c r="E11" s="14"/>
      <c r="F11" s="14"/>
      <c r="G11" s="14"/>
      <c r="H11" s="14"/>
      <c r="I11" s="14"/>
      <c r="J11" s="14"/>
      <c r="K11" s="14"/>
      <c r="L11" s="14"/>
      <c r="M11" s="14"/>
      <c r="N11" s="14"/>
      <c r="O11" s="14"/>
      <c r="P11" s="14"/>
      <c r="Q11" s="14"/>
    </row>
    <row r="12" spans="1:17" ht="14.25" customHeight="1">
      <c r="A12" s="3" t="s">
        <v>13</v>
      </c>
      <c r="B12" s="747" t="s">
        <v>1022</v>
      </c>
      <c r="C12" s="927"/>
      <c r="D12" s="14"/>
      <c r="E12" s="14"/>
      <c r="F12" s="14"/>
      <c r="G12" s="14"/>
      <c r="H12" s="14"/>
      <c r="I12" s="14"/>
      <c r="J12" s="14"/>
      <c r="K12" s="14"/>
      <c r="L12" s="14"/>
      <c r="M12" s="14"/>
      <c r="N12" s="14"/>
      <c r="O12" s="14"/>
      <c r="P12" s="14"/>
      <c r="Q12" s="14"/>
    </row>
    <row r="13" spans="1:17">
      <c r="A13" s="3" t="s">
        <v>14</v>
      </c>
      <c r="B13" s="747" t="s">
        <v>1023</v>
      </c>
      <c r="C13" s="927"/>
      <c r="D13" s="14"/>
      <c r="E13" s="14"/>
      <c r="F13" s="14"/>
      <c r="G13" s="14"/>
      <c r="H13" s="14"/>
      <c r="I13" s="14"/>
      <c r="J13" s="14"/>
      <c r="K13" s="14"/>
      <c r="L13" s="14"/>
      <c r="M13" s="14"/>
      <c r="N13" s="14"/>
      <c r="O13" s="14"/>
      <c r="P13" s="14"/>
      <c r="Q13" s="14"/>
    </row>
    <row r="14" spans="1:17" s="14" customFormat="1">
      <c r="A14" s="3" t="s">
        <v>15</v>
      </c>
      <c r="B14" s="29" t="s">
        <v>1028</v>
      </c>
      <c r="C14" s="928"/>
    </row>
    <row r="15" spans="1:17" s="14" customFormat="1">
      <c r="A15" s="3" t="s">
        <v>16</v>
      </c>
      <c r="B15" s="29" t="s">
        <v>1029</v>
      </c>
      <c r="C15" s="928"/>
      <c r="D15" s="1160"/>
    </row>
    <row r="16" spans="1:17" s="14" customFormat="1" ht="14.25" customHeight="1">
      <c r="A16" s="3" t="s">
        <v>17</v>
      </c>
      <c r="B16" s="30" t="s">
        <v>1030</v>
      </c>
      <c r="C16" s="928"/>
    </row>
    <row r="17" spans="1:3" s="14" customFormat="1" ht="14.25" customHeight="1">
      <c r="A17" s="3" t="s">
        <v>18</v>
      </c>
      <c r="B17" s="30" t="s">
        <v>1031</v>
      </c>
      <c r="C17" s="916"/>
    </row>
    <row r="18" spans="1:3" s="14" customFormat="1">
      <c r="A18" s="3" t="s">
        <v>19</v>
      </c>
      <c r="B18" s="31" t="s">
        <v>1043</v>
      </c>
      <c r="C18" s="928"/>
    </row>
    <row r="19" spans="1:3" s="14" customFormat="1">
      <c r="A19" s="3" t="s">
        <v>20</v>
      </c>
      <c r="B19" s="27" t="s">
        <v>1044</v>
      </c>
      <c r="C19" s="928"/>
    </row>
    <row r="20" spans="1:3" s="14" customFormat="1">
      <c r="A20" s="3" t="s">
        <v>21</v>
      </c>
      <c r="B20" s="27" t="s">
        <v>1045</v>
      </c>
      <c r="C20" s="928"/>
    </row>
    <row r="21" spans="1:3" s="14" customFormat="1">
      <c r="A21" s="2" t="s">
        <v>22</v>
      </c>
      <c r="B21" s="27" t="s">
        <v>1046</v>
      </c>
      <c r="C21" s="928"/>
    </row>
    <row r="22" spans="1:3" s="14" customFormat="1">
      <c r="A22" s="11" t="s">
        <v>23</v>
      </c>
      <c r="B22" s="27" t="s">
        <v>1047</v>
      </c>
      <c r="C22" s="928"/>
    </row>
    <row r="23" spans="1:3" s="14" customFormat="1" ht="28.5">
      <c r="A23" s="11" t="s">
        <v>24</v>
      </c>
      <c r="B23" s="27" t="s">
        <v>1048</v>
      </c>
      <c r="C23" s="928"/>
    </row>
    <row r="24" spans="1:3" s="14" customFormat="1">
      <c r="A24" s="11" t="s">
        <v>25</v>
      </c>
      <c r="B24" s="27" t="s">
        <v>1049</v>
      </c>
      <c r="C24" s="928"/>
    </row>
    <row r="25" spans="1:3" s="14" customFormat="1">
      <c r="A25" s="11" t="s">
        <v>26</v>
      </c>
      <c r="B25" s="27" t="s">
        <v>1050</v>
      </c>
      <c r="C25" s="928"/>
    </row>
    <row r="26" spans="1:3" s="14" customFormat="1">
      <c r="A26" s="11" t="s">
        <v>27</v>
      </c>
      <c r="B26" s="27" t="s">
        <v>1051</v>
      </c>
      <c r="C26" s="928"/>
    </row>
    <row r="27" spans="1:3" s="14" customFormat="1">
      <c r="A27" s="11" t="s">
        <v>28</v>
      </c>
      <c r="B27" s="27" t="s">
        <v>1052</v>
      </c>
      <c r="C27" s="928"/>
    </row>
    <row r="28" spans="1:3" s="14" customFormat="1">
      <c r="A28" s="11" t="s">
        <v>29</v>
      </c>
      <c r="B28" s="27" t="s">
        <v>1053</v>
      </c>
      <c r="C28" s="928"/>
    </row>
    <row r="29" spans="1:3" s="14" customFormat="1" ht="42.75">
      <c r="A29" s="11" t="s">
        <v>30</v>
      </c>
      <c r="B29" s="28" t="s">
        <v>1054</v>
      </c>
      <c r="C29" s="928"/>
    </row>
    <row r="30" spans="1:3" s="14" customFormat="1">
      <c r="A30" s="11" t="s">
        <v>31</v>
      </c>
      <c r="B30" s="28" t="s">
        <v>1055</v>
      </c>
      <c r="C30" s="928"/>
    </row>
    <row r="31" spans="1:3" s="14" customFormat="1">
      <c r="A31" s="11" t="s">
        <v>32</v>
      </c>
      <c r="B31" s="28" t="s">
        <v>1056</v>
      </c>
      <c r="C31" s="928"/>
    </row>
    <row r="32" spans="1:3" s="14" customFormat="1">
      <c r="A32" s="11" t="s">
        <v>33</v>
      </c>
      <c r="B32" s="28" t="s">
        <v>1057</v>
      </c>
      <c r="C32" s="928"/>
    </row>
    <row r="33" spans="1:4" s="14" customFormat="1" ht="28.5">
      <c r="A33" s="11" t="s">
        <v>34</v>
      </c>
      <c r="B33" s="28" t="s">
        <v>1058</v>
      </c>
      <c r="C33" s="929"/>
    </row>
    <row r="34" spans="1:4" s="14" customFormat="1"/>
    <row r="35" spans="1:4" s="14" customFormat="1">
      <c r="A35" s="9"/>
      <c r="B35" s="15"/>
    </row>
    <row r="36" spans="1:4" s="14" customFormat="1">
      <c r="A36" s="1168" t="s">
        <v>939</v>
      </c>
      <c r="B36" s="704"/>
      <c r="C36" s="647"/>
    </row>
    <row r="37" spans="1:4" s="14" customFormat="1" ht="409.5" customHeight="1">
      <c r="A37" s="1257" t="s">
        <v>1041</v>
      </c>
      <c r="B37" s="1257"/>
      <c r="C37" s="1257"/>
      <c r="D37" s="55"/>
    </row>
    <row r="38" spans="1:4" s="14" customFormat="1" ht="192" customHeight="1">
      <c r="A38" s="1257"/>
      <c r="B38" s="1257"/>
      <c r="C38" s="1257"/>
    </row>
    <row r="39" spans="1:4" s="14" customFormat="1">
      <c r="A39" s="1159"/>
      <c r="B39" s="16"/>
      <c r="C39" s="6"/>
    </row>
    <row r="40" spans="1:4" s="14" customFormat="1">
      <c r="A40" s="9"/>
      <c r="B40" s="6"/>
      <c r="C40" s="6"/>
    </row>
    <row r="41" spans="1:4" s="14" customFormat="1">
      <c r="A41" s="9"/>
      <c r="B41" s="6"/>
      <c r="C41" s="6"/>
    </row>
  </sheetData>
  <sheetProtection algorithmName="SHA-512" hashValue="0d0eftat3MOJpXdhtICHXnuUxck3eIbRuNYDq1N+0kY50P0p22v77jas2Ze8vl4DIEKf5aVC0k0E6l5B9Zb2BA==" saltValue="s4R7z4Jl3dZn72kIQuxQ2w==" spinCount="100000" sheet="1" objects="1" scenarios="1"/>
  <mergeCells count="2">
    <mergeCell ref="A1:C1"/>
    <mergeCell ref="A37:C38"/>
  </mergeCells>
  <dataValidations count="1">
    <dataValidation type="decimal" operator="lessThanOrEqual" allowBlank="1" showInputMessage="1" showErrorMessage="1" error="The value inserted is not valid._x000a_Please insert a negative or zero value." prompt="Insert negative numbers only" sqref="C17" xr:uid="{00000000-0002-0000-0600-000000000000}">
      <formula1>0</formula1>
    </dataValidation>
  </dataValidations>
  <pageMargins left="0.7" right="0.7" top="0.75" bottom="0.75" header="0.3" footer="0.3"/>
  <pageSetup paperSize="9" orientation="portrait" r:id="rId1"/>
  <ignoredErrors>
    <ignoredError sqref="C4" numberStoredAsText="1"/>
  </ignoredErrors>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tabColor theme="9" tint="0.59999389629810485"/>
  </sheetPr>
  <dimension ref="A1:R163"/>
  <sheetViews>
    <sheetView showGridLines="0" topLeftCell="A71" zoomScale="85" zoomScaleNormal="85" workbookViewId="0">
      <selection activeCell="M97" sqref="M97"/>
    </sheetView>
  </sheetViews>
  <sheetFormatPr defaultColWidth="9" defaultRowHeight="14.25"/>
  <cols>
    <col min="1" max="1" width="9" style="17"/>
    <col min="2" max="2" width="60.625" style="17" customWidth="1"/>
    <col min="3" max="3" width="19.25" style="17" customWidth="1"/>
    <col min="4" max="4" width="14.625" style="17" customWidth="1"/>
    <col min="5" max="5" width="15.75" style="17" customWidth="1"/>
    <col min="6" max="6" width="15.875" style="17" customWidth="1"/>
    <col min="7" max="7" width="16.875" style="17" customWidth="1"/>
    <col min="8" max="9" width="13.125" style="17" bestFit="1" customWidth="1"/>
    <col min="10" max="16" width="11.875" style="17" bestFit="1" customWidth="1"/>
    <col min="17" max="17" width="11.375" style="17" customWidth="1"/>
    <col min="18" max="16384" width="9" style="17"/>
  </cols>
  <sheetData>
    <row r="1" spans="1:5">
      <c r="A1" s="1255" t="s">
        <v>192</v>
      </c>
      <c r="B1" s="1255"/>
      <c r="D1" s="81"/>
    </row>
    <row r="2" spans="1:5" s="85" customFormat="1">
      <c r="A2" s="84"/>
      <c r="B2" s="84"/>
      <c r="D2" s="69"/>
    </row>
    <row r="3" spans="1:5" s="85" customFormat="1">
      <c r="A3" s="84"/>
      <c r="B3" s="84"/>
    </row>
    <row r="4" spans="1:5" s="85" customFormat="1">
      <c r="A4" s="84" t="s">
        <v>325</v>
      </c>
      <c r="B4" s="84"/>
    </row>
    <row r="5" spans="1:5" s="85" customFormat="1">
      <c r="A5" s="84"/>
      <c r="B5" s="84"/>
      <c r="C5" s="69"/>
      <c r="D5" s="69"/>
      <c r="E5" s="69"/>
    </row>
    <row r="6" spans="1:5">
      <c r="A6" s="86"/>
      <c r="B6" s="87"/>
      <c r="C6" s="1260" t="s">
        <v>124</v>
      </c>
      <c r="D6" s="1260"/>
      <c r="E6" s="1260"/>
    </row>
    <row r="7" spans="1:5">
      <c r="A7" s="88"/>
      <c r="B7" s="89"/>
      <c r="C7" s="74" t="s">
        <v>243</v>
      </c>
      <c r="D7" s="73" t="s">
        <v>297</v>
      </c>
      <c r="E7" s="73" t="s">
        <v>244</v>
      </c>
    </row>
    <row r="8" spans="1:5">
      <c r="A8" s="90"/>
      <c r="B8" s="91"/>
      <c r="C8" s="92" t="s">
        <v>6</v>
      </c>
      <c r="D8" s="92" t="s">
        <v>7</v>
      </c>
      <c r="E8" s="92" t="s">
        <v>8</v>
      </c>
    </row>
    <row r="9" spans="1:5">
      <c r="A9" s="92" t="s">
        <v>6</v>
      </c>
      <c r="B9" s="718" t="s">
        <v>373</v>
      </c>
      <c r="C9" s="930">
        <f>AVERAGE(C20:N20)</f>
        <v>0</v>
      </c>
      <c r="D9" s="930">
        <f>AVERAGE(D20:O20)</f>
        <v>0</v>
      </c>
      <c r="E9" s="930">
        <f>AVERAGE(E20:P20)</f>
        <v>0</v>
      </c>
    </row>
    <row r="10" spans="1:5">
      <c r="A10" s="92" t="s">
        <v>7</v>
      </c>
      <c r="B10" s="94" t="s">
        <v>374</v>
      </c>
      <c r="C10" s="931"/>
      <c r="D10" s="931"/>
      <c r="E10" s="931"/>
    </row>
    <row r="11" spans="1:5">
      <c r="A11" s="92" t="s">
        <v>8</v>
      </c>
      <c r="B11" s="95" t="s">
        <v>311</v>
      </c>
      <c r="C11" s="931"/>
      <c r="D11" s="931"/>
      <c r="E11" s="931"/>
    </row>
    <row r="12" spans="1:5" ht="15">
      <c r="A12" s="92" t="s">
        <v>9</v>
      </c>
      <c r="B12" s="96" t="s">
        <v>121</v>
      </c>
      <c r="C12" s="932"/>
      <c r="D12" s="931"/>
      <c r="E12" s="931"/>
    </row>
    <row r="13" spans="1:5">
      <c r="A13" s="97"/>
      <c r="C13" s="905" t="b">
        <f>C9=C10+C12</f>
        <v>1</v>
      </c>
      <c r="D13" s="905" t="b">
        <f>D9=D10+D12</f>
        <v>1</v>
      </c>
      <c r="E13" s="905" t="b">
        <f t="shared" ref="E13" si="0">E9=E10+E12</f>
        <v>1</v>
      </c>
    </row>
    <row r="14" spans="1:5">
      <c r="A14" s="97"/>
    </row>
    <row r="15" spans="1:5">
      <c r="A15" s="84" t="s">
        <v>303</v>
      </c>
    </row>
    <row r="16" spans="1:5">
      <c r="A16" s="84"/>
    </row>
    <row r="17" spans="1:17">
      <c r="A17" s="86"/>
      <c r="B17" s="87"/>
      <c r="C17" s="1260" t="s">
        <v>299</v>
      </c>
      <c r="D17" s="1260"/>
      <c r="E17" s="1260"/>
      <c r="F17" s="1260"/>
      <c r="G17" s="1260"/>
      <c r="H17" s="1260"/>
      <c r="I17" s="1260"/>
      <c r="J17" s="1260"/>
      <c r="K17" s="1260"/>
      <c r="L17" s="1260"/>
      <c r="M17" s="1260"/>
      <c r="N17" s="1260"/>
      <c r="O17" s="1260"/>
      <c r="P17" s="1260"/>
    </row>
    <row r="18" spans="1:17" ht="28.5">
      <c r="A18" s="88"/>
      <c r="B18" s="89"/>
      <c r="C18" s="98" t="s">
        <v>245</v>
      </c>
      <c r="D18" s="98" t="s">
        <v>269</v>
      </c>
      <c r="E18" s="98" t="s">
        <v>268</v>
      </c>
      <c r="F18" s="98" t="s">
        <v>267</v>
      </c>
      <c r="G18" s="98" t="s">
        <v>266</v>
      </c>
      <c r="H18" s="98" t="s">
        <v>265</v>
      </c>
      <c r="I18" s="98" t="s">
        <v>264</v>
      </c>
      <c r="J18" s="98" t="s">
        <v>263</v>
      </c>
      <c r="K18" s="98" t="s">
        <v>262</v>
      </c>
      <c r="L18" s="98" t="s">
        <v>261</v>
      </c>
      <c r="M18" s="98" t="s">
        <v>260</v>
      </c>
      <c r="N18" s="98" t="s">
        <v>259</v>
      </c>
      <c r="O18" s="98" t="s">
        <v>258</v>
      </c>
      <c r="P18" s="98" t="s">
        <v>257</v>
      </c>
    </row>
    <row r="19" spans="1:17">
      <c r="A19" s="90"/>
      <c r="B19" s="91"/>
      <c r="C19" s="92" t="s">
        <v>6</v>
      </c>
      <c r="D19" s="92" t="s">
        <v>7</v>
      </c>
      <c r="E19" s="92" t="s">
        <v>8</v>
      </c>
      <c r="F19" s="99" t="s">
        <v>9</v>
      </c>
      <c r="G19" s="99" t="s">
        <v>10</v>
      </c>
      <c r="H19" s="99" t="s">
        <v>11</v>
      </c>
      <c r="I19" s="99" t="s">
        <v>12</v>
      </c>
      <c r="J19" s="99" t="s">
        <v>13</v>
      </c>
      <c r="K19" s="99" t="s">
        <v>14</v>
      </c>
      <c r="L19" s="99" t="s">
        <v>15</v>
      </c>
      <c r="M19" s="99" t="s">
        <v>16</v>
      </c>
      <c r="N19" s="99" t="s">
        <v>17</v>
      </c>
      <c r="O19" s="99" t="s">
        <v>18</v>
      </c>
      <c r="P19" s="99" t="s">
        <v>19</v>
      </c>
    </row>
    <row r="20" spans="1:17">
      <c r="A20" s="11" t="s">
        <v>6</v>
      </c>
      <c r="B20" s="717" t="s">
        <v>298</v>
      </c>
      <c r="C20" s="930">
        <f>C21+C23</f>
        <v>0</v>
      </c>
      <c r="D20" s="930">
        <f>D21+D23</f>
        <v>0</v>
      </c>
      <c r="E20" s="930">
        <f t="shared" ref="E20:P20" si="1">E21+E23</f>
        <v>0</v>
      </c>
      <c r="F20" s="930">
        <f t="shared" si="1"/>
        <v>0</v>
      </c>
      <c r="G20" s="930">
        <f t="shared" si="1"/>
        <v>0</v>
      </c>
      <c r="H20" s="930">
        <f t="shared" si="1"/>
        <v>0</v>
      </c>
      <c r="I20" s="930">
        <f t="shared" si="1"/>
        <v>0</v>
      </c>
      <c r="J20" s="930">
        <f t="shared" si="1"/>
        <v>0</v>
      </c>
      <c r="K20" s="930">
        <f t="shared" si="1"/>
        <v>0</v>
      </c>
      <c r="L20" s="930">
        <f t="shared" si="1"/>
        <v>0</v>
      </c>
      <c r="M20" s="930">
        <f t="shared" si="1"/>
        <v>0</v>
      </c>
      <c r="N20" s="930">
        <f t="shared" si="1"/>
        <v>0</v>
      </c>
      <c r="O20" s="930">
        <f t="shared" si="1"/>
        <v>0</v>
      </c>
      <c r="P20" s="930">
        <f t="shared" si="1"/>
        <v>0</v>
      </c>
    </row>
    <row r="21" spans="1:17" ht="28.5">
      <c r="A21" s="11" t="s">
        <v>7</v>
      </c>
      <c r="B21" s="100" t="s">
        <v>300</v>
      </c>
      <c r="C21" s="933"/>
      <c r="D21" s="933"/>
      <c r="E21" s="933"/>
      <c r="F21" s="933"/>
      <c r="G21" s="933"/>
      <c r="H21" s="933"/>
      <c r="I21" s="933"/>
      <c r="J21" s="933"/>
      <c r="K21" s="934"/>
      <c r="L21" s="934"/>
      <c r="M21" s="934"/>
      <c r="N21" s="934"/>
      <c r="O21" s="934"/>
      <c r="P21" s="934"/>
    </row>
    <row r="22" spans="1:17">
      <c r="A22" s="11" t="s">
        <v>8</v>
      </c>
      <c r="B22" s="101" t="s">
        <v>302</v>
      </c>
      <c r="C22" s="933"/>
      <c r="D22" s="933"/>
      <c r="E22" s="933"/>
      <c r="F22" s="933"/>
      <c r="G22" s="933"/>
      <c r="H22" s="933"/>
      <c r="I22" s="933"/>
      <c r="J22" s="933"/>
      <c r="K22" s="934"/>
      <c r="L22" s="934"/>
      <c r="M22" s="934"/>
      <c r="N22" s="934"/>
      <c r="O22" s="934"/>
      <c r="P22" s="934"/>
    </row>
    <row r="23" spans="1:17" ht="28.5">
      <c r="A23" s="11" t="s">
        <v>9</v>
      </c>
      <c r="B23" s="100" t="s">
        <v>301</v>
      </c>
      <c r="C23" s="934"/>
      <c r="D23" s="934"/>
      <c r="E23" s="934"/>
      <c r="F23" s="934"/>
      <c r="G23" s="934"/>
      <c r="H23" s="934"/>
      <c r="I23" s="934"/>
      <c r="J23" s="934"/>
      <c r="K23" s="934"/>
      <c r="L23" s="934"/>
      <c r="M23" s="934"/>
      <c r="N23" s="934"/>
      <c r="O23" s="934"/>
      <c r="P23" s="934"/>
    </row>
    <row r="24" spans="1:17">
      <c r="A24" s="102"/>
      <c r="B24" s="103"/>
    </row>
    <row r="25" spans="1:17" s="81" customFormat="1">
      <c r="A25" s="84" t="s">
        <v>324</v>
      </c>
      <c r="B25" s="84"/>
    </row>
    <row r="26" spans="1:17" s="81" customFormat="1">
      <c r="A26" s="84"/>
      <c r="B26" s="84"/>
    </row>
    <row r="27" spans="1:17" s="81" customFormat="1">
      <c r="A27" s="86"/>
      <c r="B27" s="87"/>
      <c r="C27" s="1260" t="s">
        <v>124</v>
      </c>
      <c r="D27" s="1260"/>
      <c r="E27" s="1260"/>
      <c r="L27" s="104"/>
      <c r="M27" s="104"/>
      <c r="N27" s="104"/>
      <c r="O27" s="104"/>
      <c r="P27" s="104"/>
      <c r="Q27" s="104"/>
    </row>
    <row r="28" spans="1:17">
      <c r="A28" s="88"/>
      <c r="B28" s="89"/>
      <c r="C28" s="74" t="s">
        <v>243</v>
      </c>
      <c r="D28" s="73" t="s">
        <v>297</v>
      </c>
      <c r="E28" s="73" t="s">
        <v>244</v>
      </c>
      <c r="L28" s="22"/>
      <c r="M28" s="22"/>
      <c r="N28" s="22"/>
      <c r="O28" s="22"/>
      <c r="P28" s="22"/>
      <c r="Q28" s="22"/>
    </row>
    <row r="29" spans="1:17">
      <c r="A29" s="90"/>
      <c r="B29" s="91"/>
      <c r="C29" s="92" t="s">
        <v>6</v>
      </c>
      <c r="D29" s="92" t="s">
        <v>7</v>
      </c>
      <c r="E29" s="92" t="s">
        <v>8</v>
      </c>
    </row>
    <row r="30" spans="1:17" s="81" customFormat="1">
      <c r="A30" s="92" t="s">
        <v>6</v>
      </c>
      <c r="B30" s="93" t="s">
        <v>379</v>
      </c>
      <c r="C30" s="925" t="e">
        <f>AVERAGE(C38:H38)</f>
        <v>#DIV/0!</v>
      </c>
      <c r="D30" s="925" t="e">
        <f>AVERAGE(D38:I38)</f>
        <v>#DIV/0!</v>
      </c>
      <c r="E30" s="925" t="e">
        <f>AVERAGE(E38:J38)</f>
        <v>#DIV/0!</v>
      </c>
    </row>
    <row r="31" spans="1:17">
      <c r="A31" s="92" t="s">
        <v>7</v>
      </c>
      <c r="B31" s="93" t="s">
        <v>380</v>
      </c>
      <c r="C31" s="925" t="e">
        <f>AVERAGE(C39:H39)</f>
        <v>#DIV/0!</v>
      </c>
      <c r="D31" s="925" t="e">
        <f t="shared" ref="D31:E31" si="2">AVERAGE(D39:I39)</f>
        <v>#DIV/0!</v>
      </c>
      <c r="E31" s="925" t="e">
        <f t="shared" si="2"/>
        <v>#DIV/0!</v>
      </c>
    </row>
    <row r="32" spans="1:17">
      <c r="A32" s="97"/>
      <c r="B32" s="105"/>
      <c r="C32" s="103"/>
    </row>
    <row r="33" spans="1:17">
      <c r="A33" s="84" t="s">
        <v>319</v>
      </c>
      <c r="B33" s="105"/>
      <c r="C33" s="103"/>
    </row>
    <row r="34" spans="1:17">
      <c r="A34" s="84"/>
      <c r="B34" s="105"/>
      <c r="C34" s="103"/>
    </row>
    <row r="35" spans="1:17">
      <c r="A35" s="86"/>
      <c r="B35" s="87"/>
      <c r="C35" s="1258" t="s">
        <v>316</v>
      </c>
      <c r="D35" s="1258"/>
      <c r="E35" s="1258"/>
      <c r="F35" s="1258"/>
      <c r="G35" s="1258"/>
      <c r="H35" s="1258"/>
      <c r="I35" s="1258"/>
      <c r="J35" s="1258"/>
    </row>
    <row r="36" spans="1:17" ht="28.5">
      <c r="A36" s="88"/>
      <c r="B36" s="89"/>
      <c r="C36" s="98" t="s">
        <v>245</v>
      </c>
      <c r="D36" s="98" t="s">
        <v>269</v>
      </c>
      <c r="E36" s="98" t="s">
        <v>268</v>
      </c>
      <c r="F36" s="98" t="s">
        <v>267</v>
      </c>
      <c r="G36" s="98" t="s">
        <v>266</v>
      </c>
      <c r="H36" s="98" t="s">
        <v>265</v>
      </c>
      <c r="I36" s="98" t="s">
        <v>264</v>
      </c>
      <c r="J36" s="98" t="s">
        <v>263</v>
      </c>
    </row>
    <row r="37" spans="1:17">
      <c r="A37" s="90"/>
      <c r="B37" s="91"/>
      <c r="C37" s="92" t="s">
        <v>6</v>
      </c>
      <c r="D37" s="92" t="s">
        <v>7</v>
      </c>
      <c r="E37" s="92" t="s">
        <v>8</v>
      </c>
      <c r="F37" s="92" t="s">
        <v>9</v>
      </c>
      <c r="G37" s="92" t="s">
        <v>10</v>
      </c>
      <c r="H37" s="92" t="s">
        <v>11</v>
      </c>
      <c r="I37" s="92" t="s">
        <v>12</v>
      </c>
      <c r="J37" s="92" t="s">
        <v>13</v>
      </c>
    </row>
    <row r="38" spans="1:17">
      <c r="A38" s="92" t="s">
        <v>6</v>
      </c>
      <c r="B38" s="4" t="s">
        <v>317</v>
      </c>
      <c r="C38" s="931"/>
      <c r="D38" s="931"/>
      <c r="E38" s="931"/>
      <c r="F38" s="931"/>
      <c r="G38" s="931"/>
      <c r="H38" s="931"/>
      <c r="I38" s="935"/>
      <c r="J38" s="935"/>
    </row>
    <row r="39" spans="1:17">
      <c r="A39" s="92" t="s">
        <v>7</v>
      </c>
      <c r="B39" s="4" t="s">
        <v>318</v>
      </c>
      <c r="C39" s="931"/>
      <c r="D39" s="931"/>
      <c r="E39" s="935"/>
      <c r="F39" s="931"/>
      <c r="G39" s="931"/>
      <c r="H39" s="935"/>
      <c r="I39" s="935"/>
      <c r="J39" s="935"/>
    </row>
    <row r="40" spans="1:17">
      <c r="A40" s="102"/>
      <c r="B40" s="103"/>
    </row>
    <row r="41" spans="1:17">
      <c r="A41" s="106"/>
    </row>
    <row r="42" spans="1:17">
      <c r="A42" s="84" t="s">
        <v>323</v>
      </c>
      <c r="B42" s="84"/>
      <c r="C42" s="84"/>
    </row>
    <row r="43" spans="1:17">
      <c r="A43" s="84"/>
      <c r="B43" s="84"/>
      <c r="C43" s="84"/>
    </row>
    <row r="44" spans="1:17">
      <c r="A44" s="86"/>
      <c r="B44" s="87"/>
      <c r="C44" s="1260" t="s">
        <v>124</v>
      </c>
      <c r="D44" s="1260"/>
      <c r="E44" s="1260"/>
      <c r="L44" s="1259"/>
      <c r="M44" s="1259"/>
      <c r="N44" s="1259"/>
      <c r="O44" s="1259"/>
      <c r="P44" s="1259"/>
      <c r="Q44" s="1259"/>
    </row>
    <row r="45" spans="1:17">
      <c r="A45" s="88"/>
      <c r="B45" s="89"/>
      <c r="C45" s="74" t="s">
        <v>243</v>
      </c>
      <c r="D45" s="73" t="s">
        <v>297</v>
      </c>
      <c r="E45" s="73" t="s">
        <v>244</v>
      </c>
      <c r="L45" s="42"/>
      <c r="M45" s="42"/>
      <c r="N45" s="42"/>
      <c r="O45" s="42"/>
      <c r="P45" s="42"/>
      <c r="Q45" s="42"/>
    </row>
    <row r="46" spans="1:17">
      <c r="A46" s="90"/>
      <c r="B46" s="91"/>
      <c r="C46" s="92" t="s">
        <v>6</v>
      </c>
      <c r="D46" s="92" t="s">
        <v>7</v>
      </c>
      <c r="E46" s="92" t="s">
        <v>8</v>
      </c>
      <c r="L46" s="107"/>
      <c r="M46" s="107"/>
      <c r="N46" s="107"/>
      <c r="O46" s="107"/>
      <c r="P46" s="107"/>
      <c r="Q46" s="107"/>
    </row>
    <row r="47" spans="1:17">
      <c r="A47" s="92" t="s">
        <v>6</v>
      </c>
      <c r="B47" s="715" t="s">
        <v>381</v>
      </c>
      <c r="C47" s="936" t="e">
        <f>AVERAGE(C59:H59)</f>
        <v>#DIV/0!</v>
      </c>
      <c r="D47" s="936" t="e">
        <f>AVERAGE(D59:I59)</f>
        <v>#DIV/0!</v>
      </c>
      <c r="E47" s="936" t="e">
        <f>AVERAGE(E59:J59)</f>
        <v>#DIV/0!</v>
      </c>
      <c r="L47" s="22"/>
      <c r="M47" s="22"/>
      <c r="N47" s="22"/>
      <c r="O47" s="22"/>
      <c r="P47" s="22"/>
      <c r="Q47" s="22"/>
    </row>
    <row r="48" spans="1:17">
      <c r="A48" s="92" t="s">
        <v>7</v>
      </c>
      <c r="B48" s="50" t="s">
        <v>363</v>
      </c>
      <c r="C48" s="931"/>
      <c r="D48" s="931"/>
      <c r="E48" s="931"/>
      <c r="L48" s="22"/>
      <c r="M48" s="22"/>
      <c r="N48" s="22"/>
      <c r="O48" s="22"/>
      <c r="P48" s="22"/>
      <c r="Q48" s="22"/>
    </row>
    <row r="49" spans="1:17">
      <c r="A49" s="92" t="s">
        <v>8</v>
      </c>
      <c r="B49" s="50" t="s">
        <v>364</v>
      </c>
      <c r="C49" s="931"/>
      <c r="D49" s="931"/>
      <c r="E49" s="931"/>
      <c r="L49" s="22"/>
      <c r="M49" s="22"/>
      <c r="N49" s="22"/>
      <c r="O49" s="22"/>
      <c r="P49" s="22"/>
      <c r="Q49" s="22"/>
    </row>
    <row r="50" spans="1:17" s="85" customFormat="1" ht="28.5">
      <c r="A50" s="92" t="s">
        <v>9</v>
      </c>
      <c r="B50" s="28" t="s">
        <v>321</v>
      </c>
      <c r="C50" s="931"/>
      <c r="D50" s="931"/>
      <c r="E50" s="931"/>
      <c r="L50" s="22"/>
      <c r="M50" s="22"/>
      <c r="N50" s="22"/>
      <c r="O50" s="22"/>
      <c r="P50" s="22"/>
      <c r="Q50" s="22"/>
    </row>
    <row r="51" spans="1:17" s="85" customFormat="1" ht="28.5">
      <c r="A51" s="92" t="s">
        <v>10</v>
      </c>
      <c r="B51" s="28" t="s">
        <v>320</v>
      </c>
      <c r="C51" s="931"/>
      <c r="D51" s="931"/>
      <c r="E51" s="931"/>
      <c r="L51" s="22"/>
      <c r="M51" s="22"/>
      <c r="N51" s="22"/>
      <c r="O51" s="22"/>
      <c r="P51" s="22"/>
      <c r="Q51" s="22"/>
    </row>
    <row r="52" spans="1:17">
      <c r="A52" s="108"/>
      <c r="L52" s="22"/>
      <c r="M52" s="22"/>
      <c r="N52" s="22"/>
      <c r="O52" s="22"/>
      <c r="P52" s="22"/>
      <c r="Q52" s="22"/>
    </row>
    <row r="53" spans="1:17">
      <c r="A53" s="108"/>
      <c r="L53" s="22"/>
      <c r="M53" s="22"/>
      <c r="N53" s="22"/>
      <c r="O53" s="22"/>
      <c r="P53" s="22"/>
      <c r="Q53" s="22"/>
    </row>
    <row r="54" spans="1:17">
      <c r="A54" s="84" t="s">
        <v>322</v>
      </c>
      <c r="B54" s="103"/>
    </row>
    <row r="55" spans="1:17">
      <c r="A55" s="84"/>
      <c r="B55" s="103"/>
    </row>
    <row r="56" spans="1:17">
      <c r="A56" s="86"/>
      <c r="B56" s="87"/>
      <c r="C56" s="1258" t="s">
        <v>232</v>
      </c>
      <c r="D56" s="1258"/>
      <c r="E56" s="1258"/>
      <c r="F56" s="1258"/>
      <c r="G56" s="1258"/>
      <c r="H56" s="1258"/>
      <c r="I56" s="1258"/>
      <c r="J56" s="1258"/>
    </row>
    <row r="57" spans="1:17" ht="28.5">
      <c r="A57" s="88"/>
      <c r="B57" s="89"/>
      <c r="C57" s="98" t="s">
        <v>245</v>
      </c>
      <c r="D57" s="98" t="s">
        <v>269</v>
      </c>
      <c r="E57" s="98" t="s">
        <v>268</v>
      </c>
      <c r="F57" s="98" t="s">
        <v>267</v>
      </c>
      <c r="G57" s="98" t="s">
        <v>266</v>
      </c>
      <c r="H57" s="98" t="s">
        <v>265</v>
      </c>
      <c r="I57" s="98" t="s">
        <v>264</v>
      </c>
      <c r="J57" s="98" t="s">
        <v>263</v>
      </c>
    </row>
    <row r="58" spans="1:17">
      <c r="A58" s="90"/>
      <c r="B58" s="91"/>
      <c r="C58" s="92" t="s">
        <v>6</v>
      </c>
      <c r="D58" s="92" t="s">
        <v>7</v>
      </c>
      <c r="E58" s="92" t="s">
        <v>8</v>
      </c>
      <c r="F58" s="92" t="s">
        <v>9</v>
      </c>
      <c r="G58" s="92" t="s">
        <v>10</v>
      </c>
      <c r="H58" s="92" t="s">
        <v>11</v>
      </c>
      <c r="I58" s="92" t="s">
        <v>12</v>
      </c>
      <c r="J58" s="92" t="s">
        <v>13</v>
      </c>
    </row>
    <row r="59" spans="1:17">
      <c r="A59" s="92" t="s">
        <v>6</v>
      </c>
      <c r="B59" s="716" t="s">
        <v>193</v>
      </c>
      <c r="C59" s="937"/>
      <c r="D59" s="937"/>
      <c r="E59" s="937"/>
      <c r="F59" s="937"/>
      <c r="G59" s="937"/>
      <c r="H59" s="937"/>
      <c r="I59" s="938"/>
      <c r="J59" s="938"/>
    </row>
    <row r="60" spans="1:17">
      <c r="A60" s="92" t="s">
        <v>7</v>
      </c>
      <c r="B60" s="28" t="s">
        <v>363</v>
      </c>
      <c r="C60" s="931"/>
      <c r="D60" s="931"/>
      <c r="E60" s="935"/>
      <c r="F60" s="931"/>
      <c r="G60" s="931"/>
      <c r="H60" s="935"/>
      <c r="I60" s="935"/>
      <c r="J60" s="935"/>
    </row>
    <row r="61" spans="1:17">
      <c r="A61" s="11" t="s">
        <v>8</v>
      </c>
      <c r="B61" s="28" t="s">
        <v>364</v>
      </c>
      <c r="C61" s="931"/>
      <c r="D61" s="931"/>
      <c r="E61" s="935"/>
      <c r="F61" s="931"/>
      <c r="G61" s="931"/>
      <c r="H61" s="935"/>
      <c r="I61" s="935"/>
      <c r="J61" s="935"/>
    </row>
    <row r="62" spans="1:17" ht="28.5">
      <c r="A62" s="92" t="s">
        <v>9</v>
      </c>
      <c r="B62" s="28" t="s">
        <v>321</v>
      </c>
      <c r="C62" s="931"/>
      <c r="D62" s="931"/>
      <c r="E62" s="931"/>
      <c r="F62" s="935"/>
      <c r="G62" s="935"/>
      <c r="H62" s="935"/>
      <c r="I62" s="935"/>
      <c r="J62" s="935"/>
    </row>
    <row r="63" spans="1:17" ht="28.5">
      <c r="A63" s="92" t="s">
        <v>10</v>
      </c>
      <c r="B63" s="28" t="s">
        <v>320</v>
      </c>
      <c r="C63" s="931"/>
      <c r="D63" s="931"/>
      <c r="E63" s="931"/>
      <c r="F63" s="935"/>
      <c r="G63" s="935"/>
      <c r="H63" s="935"/>
      <c r="I63" s="935"/>
      <c r="J63" s="935"/>
    </row>
    <row r="64" spans="1:17">
      <c r="A64" s="102"/>
      <c r="B64" s="103"/>
    </row>
    <row r="65" spans="1:18">
      <c r="A65" s="108"/>
    </row>
    <row r="66" spans="1:18">
      <c r="A66" s="84" t="s">
        <v>326</v>
      </c>
      <c r="B66" s="84"/>
      <c r="C66" s="84"/>
    </row>
    <row r="67" spans="1:18">
      <c r="A67" s="84"/>
      <c r="B67" s="84"/>
      <c r="C67" s="84"/>
    </row>
    <row r="68" spans="1:18">
      <c r="A68" s="86"/>
      <c r="B68" s="87"/>
      <c r="C68" s="1260" t="s">
        <v>124</v>
      </c>
      <c r="D68" s="1260"/>
      <c r="E68" s="1260"/>
      <c r="F68" s="1259"/>
      <c r="G68" s="1259"/>
      <c r="H68" s="1259"/>
      <c r="I68" s="1259"/>
      <c r="J68" s="1259"/>
      <c r="K68" s="1259"/>
      <c r="L68" s="1259"/>
      <c r="M68" s="1259"/>
      <c r="N68" s="1259"/>
      <c r="O68" s="1259"/>
      <c r="P68" s="1259"/>
      <c r="Q68" s="1259"/>
      <c r="R68" s="22"/>
    </row>
    <row r="69" spans="1:18">
      <c r="A69" s="88"/>
      <c r="B69" s="89"/>
      <c r="C69" s="74" t="s">
        <v>243</v>
      </c>
      <c r="D69" s="73" t="s">
        <v>297</v>
      </c>
      <c r="E69" s="73" t="s">
        <v>244</v>
      </c>
      <c r="F69" s="42"/>
      <c r="G69" s="42"/>
      <c r="H69" s="42"/>
      <c r="I69" s="42"/>
      <c r="J69" s="42"/>
      <c r="K69" s="42"/>
      <c r="L69" s="42"/>
      <c r="M69" s="42"/>
      <c r="N69" s="42"/>
      <c r="O69" s="42"/>
      <c r="P69" s="42"/>
      <c r="Q69" s="42"/>
      <c r="R69" s="22"/>
    </row>
    <row r="70" spans="1:18">
      <c r="A70" s="90"/>
      <c r="B70" s="91"/>
      <c r="C70" s="92" t="s">
        <v>6</v>
      </c>
      <c r="D70" s="92" t="s">
        <v>7</v>
      </c>
      <c r="E70" s="92" t="s">
        <v>8</v>
      </c>
      <c r="F70" s="1259"/>
      <c r="G70" s="1259"/>
      <c r="H70" s="1259"/>
      <c r="I70" s="1259"/>
      <c r="J70" s="1259"/>
      <c r="K70" s="1259"/>
      <c r="L70" s="107"/>
      <c r="M70" s="107"/>
      <c r="N70" s="107"/>
      <c r="O70" s="107"/>
      <c r="P70" s="107"/>
      <c r="Q70" s="107"/>
      <c r="R70" s="22"/>
    </row>
    <row r="71" spans="1:18">
      <c r="A71" s="92" t="s">
        <v>6</v>
      </c>
      <c r="B71" s="718" t="s">
        <v>382</v>
      </c>
      <c r="C71" s="930" t="e">
        <f>AVERAGE(C83:E83)</f>
        <v>#DIV/0!</v>
      </c>
      <c r="D71" s="930" t="e">
        <f>AVERAGE(D83:F83)</f>
        <v>#DIV/0!</v>
      </c>
      <c r="E71" s="930" t="e">
        <f>AVERAGE(E83:G83)</f>
        <v>#DIV/0!</v>
      </c>
      <c r="F71" s="1259"/>
      <c r="G71" s="1259"/>
      <c r="H71" s="1259"/>
      <c r="I71" s="1259"/>
      <c r="J71" s="1259"/>
      <c r="K71" s="1259"/>
      <c r="L71" s="22"/>
      <c r="M71" s="22"/>
      <c r="N71" s="22"/>
      <c r="O71" s="22"/>
      <c r="P71" s="22"/>
      <c r="Q71" s="22"/>
      <c r="R71" s="22"/>
    </row>
    <row r="72" spans="1:18">
      <c r="A72" s="92" t="s">
        <v>7</v>
      </c>
      <c r="B72" s="109" t="s">
        <v>83</v>
      </c>
      <c r="C72" s="931"/>
      <c r="D72" s="931"/>
      <c r="E72" s="931"/>
      <c r="F72" s="1259"/>
      <c r="G72" s="1259"/>
      <c r="H72" s="1259"/>
      <c r="I72" s="1259"/>
      <c r="J72" s="1259"/>
      <c r="K72" s="1259"/>
      <c r="L72" s="22"/>
      <c r="M72" s="22"/>
      <c r="N72" s="22"/>
      <c r="O72" s="22"/>
      <c r="P72" s="22"/>
      <c r="Q72" s="22"/>
      <c r="R72" s="22"/>
    </row>
    <row r="73" spans="1:18">
      <c r="A73" s="92" t="s">
        <v>8</v>
      </c>
      <c r="B73" s="109" t="s">
        <v>84</v>
      </c>
      <c r="C73" s="931"/>
      <c r="D73" s="931"/>
      <c r="E73" s="931"/>
      <c r="F73" s="1259"/>
      <c r="G73" s="1259"/>
      <c r="H73" s="1259"/>
      <c r="I73" s="1259"/>
      <c r="J73" s="1259"/>
      <c r="K73" s="1259"/>
      <c r="L73" s="22"/>
      <c r="M73" s="22"/>
      <c r="N73" s="22"/>
      <c r="O73" s="22"/>
      <c r="P73" s="22"/>
      <c r="Q73" s="22"/>
      <c r="R73" s="22"/>
    </row>
    <row r="74" spans="1:18">
      <c r="A74" s="92" t="s">
        <v>9</v>
      </c>
      <c r="B74" s="718" t="s">
        <v>383</v>
      </c>
      <c r="C74" s="930" t="e">
        <f>AVERAGE(C86:E86)</f>
        <v>#DIV/0!</v>
      </c>
      <c r="D74" s="930" t="e">
        <f>AVERAGE(D86:F86)</f>
        <v>#DIV/0!</v>
      </c>
      <c r="E74" s="930" t="e">
        <f>AVERAGE(E86:G86)</f>
        <v>#DIV/0!</v>
      </c>
      <c r="F74" s="1259"/>
      <c r="G74" s="1259"/>
      <c r="H74" s="1259"/>
      <c r="I74" s="1259"/>
      <c r="J74" s="1259"/>
      <c r="K74" s="1259"/>
      <c r="L74" s="22"/>
      <c r="M74" s="22"/>
      <c r="N74" s="22"/>
      <c r="O74" s="22"/>
      <c r="P74" s="22"/>
      <c r="Q74" s="22"/>
      <c r="R74" s="22"/>
    </row>
    <row r="75" spans="1:18">
      <c r="A75" s="92" t="s">
        <v>10</v>
      </c>
      <c r="B75" s="110" t="s">
        <v>83</v>
      </c>
      <c r="C75" s="931"/>
      <c r="D75" s="931"/>
      <c r="E75" s="931"/>
      <c r="F75" s="22"/>
      <c r="G75" s="22"/>
      <c r="H75" s="22"/>
      <c r="I75" s="22"/>
      <c r="J75" s="22"/>
      <c r="K75" s="22"/>
      <c r="L75" s="22"/>
      <c r="M75" s="22"/>
      <c r="N75" s="22"/>
      <c r="O75" s="22"/>
      <c r="P75" s="22"/>
      <c r="Q75" s="22"/>
      <c r="R75" s="22"/>
    </row>
    <row r="76" spans="1:18">
      <c r="A76" s="92" t="s">
        <v>11</v>
      </c>
      <c r="B76" s="110" t="s">
        <v>84</v>
      </c>
      <c r="C76" s="931"/>
      <c r="D76" s="931"/>
      <c r="E76" s="931"/>
      <c r="F76" s="22"/>
      <c r="G76" s="22"/>
      <c r="H76" s="22"/>
      <c r="I76" s="22"/>
      <c r="J76" s="22"/>
      <c r="K76" s="22"/>
      <c r="L76" s="22"/>
      <c r="M76" s="22"/>
      <c r="N76" s="22"/>
      <c r="O76" s="22"/>
      <c r="P76" s="22"/>
      <c r="Q76" s="22"/>
      <c r="R76" s="22"/>
    </row>
    <row r="77" spans="1:18">
      <c r="F77" s="22"/>
      <c r="G77" s="22"/>
      <c r="H77" s="22"/>
      <c r="I77" s="22"/>
      <c r="J77" s="22"/>
      <c r="K77" s="22"/>
      <c r="L77" s="22"/>
      <c r="M77" s="22"/>
      <c r="N77" s="22"/>
      <c r="O77" s="22"/>
      <c r="P77" s="22"/>
      <c r="Q77" s="22"/>
      <c r="R77" s="22"/>
    </row>
    <row r="78" spans="1:18">
      <c r="A78" s="84" t="s">
        <v>312</v>
      </c>
      <c r="F78" s="22"/>
      <c r="G78" s="22"/>
      <c r="H78" s="22"/>
      <c r="I78" s="22"/>
      <c r="J78" s="22"/>
      <c r="K78" s="22"/>
      <c r="L78" s="22"/>
      <c r="M78" s="22"/>
      <c r="N78" s="22"/>
      <c r="O78" s="22"/>
      <c r="P78" s="22"/>
      <c r="Q78" s="22"/>
      <c r="R78" s="22"/>
    </row>
    <row r="79" spans="1:18">
      <c r="F79" s="22"/>
      <c r="G79" s="22"/>
      <c r="H79" s="22"/>
      <c r="I79" s="22"/>
      <c r="J79" s="22"/>
      <c r="K79" s="22"/>
      <c r="L79" s="22"/>
      <c r="M79" s="22"/>
      <c r="N79" s="22"/>
      <c r="O79" s="22"/>
      <c r="P79" s="22"/>
      <c r="Q79" s="22"/>
      <c r="R79" s="22"/>
    </row>
    <row r="80" spans="1:18">
      <c r="A80" s="86"/>
      <c r="B80" s="87"/>
      <c r="C80" s="1258" t="s">
        <v>315</v>
      </c>
      <c r="D80" s="1258"/>
      <c r="E80" s="1258"/>
      <c r="F80" s="1258"/>
      <c r="G80" s="1258"/>
      <c r="H80" s="22"/>
      <c r="I80" s="22"/>
      <c r="J80" s="22"/>
      <c r="K80" s="22"/>
      <c r="L80" s="22"/>
      <c r="M80" s="22"/>
      <c r="N80" s="22"/>
      <c r="O80" s="22"/>
      <c r="P80" s="22"/>
      <c r="Q80" s="22"/>
      <c r="R80" s="22"/>
    </row>
    <row r="81" spans="1:18">
      <c r="A81" s="88"/>
      <c r="B81" s="89"/>
      <c r="C81" s="98" t="s">
        <v>245</v>
      </c>
      <c r="D81" s="98" t="s">
        <v>269</v>
      </c>
      <c r="E81" s="98" t="s">
        <v>268</v>
      </c>
      <c r="F81" s="98" t="s">
        <v>267</v>
      </c>
      <c r="G81" s="98" t="s">
        <v>266</v>
      </c>
      <c r="H81" s="22"/>
      <c r="I81" s="22"/>
      <c r="J81" s="22"/>
      <c r="K81" s="22"/>
      <c r="L81" s="22"/>
      <c r="M81" s="22"/>
      <c r="N81" s="22"/>
      <c r="O81" s="22"/>
      <c r="P81" s="22"/>
      <c r="Q81" s="22"/>
      <c r="R81" s="22"/>
    </row>
    <row r="82" spans="1:18">
      <c r="A82" s="90"/>
      <c r="B82" s="91"/>
      <c r="C82" s="92" t="s">
        <v>6</v>
      </c>
      <c r="D82" s="92" t="s">
        <v>7</v>
      </c>
      <c r="E82" s="92" t="s">
        <v>8</v>
      </c>
      <c r="F82" s="99" t="s">
        <v>9</v>
      </c>
      <c r="G82" s="99" t="s">
        <v>10</v>
      </c>
      <c r="H82" s="22"/>
      <c r="I82" s="22"/>
      <c r="J82" s="22"/>
      <c r="K82" s="22"/>
      <c r="L82" s="22"/>
      <c r="M82" s="22"/>
      <c r="N82" s="22"/>
      <c r="O82" s="22"/>
      <c r="P82" s="22"/>
      <c r="Q82" s="22"/>
      <c r="R82" s="22"/>
    </row>
    <row r="83" spans="1:18">
      <c r="A83" s="92" t="s">
        <v>6</v>
      </c>
      <c r="B83" s="111" t="s">
        <v>313</v>
      </c>
      <c r="C83" s="931"/>
      <c r="D83" s="931"/>
      <c r="E83" s="931"/>
      <c r="F83" s="931"/>
      <c r="G83" s="931"/>
      <c r="H83" s="22"/>
      <c r="I83" s="22"/>
      <c r="J83" s="22"/>
      <c r="K83" s="22"/>
      <c r="L83" s="22"/>
      <c r="M83" s="22"/>
      <c r="N83" s="22"/>
      <c r="O83" s="22"/>
      <c r="P83" s="22"/>
      <c r="Q83" s="22"/>
      <c r="R83" s="22"/>
    </row>
    <row r="84" spans="1:18">
      <c r="A84" s="92" t="s">
        <v>7</v>
      </c>
      <c r="B84" s="112" t="s">
        <v>83</v>
      </c>
      <c r="C84" s="931"/>
      <c r="D84" s="931"/>
      <c r="E84" s="931"/>
      <c r="F84" s="931"/>
      <c r="G84" s="931"/>
      <c r="H84" s="22"/>
      <c r="I84" s="22"/>
      <c r="J84" s="22"/>
      <c r="K84" s="22"/>
      <c r="L84" s="22"/>
      <c r="M84" s="22"/>
      <c r="N84" s="22"/>
      <c r="O84" s="22"/>
      <c r="P84" s="22"/>
      <c r="Q84" s="22"/>
      <c r="R84" s="22"/>
    </row>
    <row r="85" spans="1:18">
      <c r="A85" s="92" t="s">
        <v>8</v>
      </c>
      <c r="B85" s="112" t="s">
        <v>84</v>
      </c>
      <c r="C85" s="931"/>
      <c r="D85" s="931"/>
      <c r="E85" s="931"/>
      <c r="F85" s="931"/>
      <c r="G85" s="931"/>
      <c r="H85" s="22"/>
      <c r="I85" s="22"/>
      <c r="J85" s="22"/>
      <c r="K85" s="22"/>
      <c r="L85" s="22"/>
      <c r="M85" s="22"/>
      <c r="N85" s="22"/>
      <c r="O85" s="22"/>
      <c r="P85" s="22"/>
      <c r="Q85" s="22"/>
      <c r="R85" s="22"/>
    </row>
    <row r="86" spans="1:18">
      <c r="A86" s="92" t="s">
        <v>9</v>
      </c>
      <c r="B86" s="111" t="s">
        <v>314</v>
      </c>
      <c r="C86" s="931"/>
      <c r="D86" s="931"/>
      <c r="E86" s="931"/>
      <c r="F86" s="931"/>
      <c r="G86" s="931"/>
      <c r="H86" s="22"/>
      <c r="I86" s="22"/>
      <c r="J86" s="22"/>
      <c r="K86" s="22"/>
      <c r="L86" s="22"/>
      <c r="M86" s="22"/>
      <c r="N86" s="22"/>
      <c r="O86" s="22"/>
      <c r="P86" s="22"/>
      <c r="Q86" s="22"/>
      <c r="R86" s="22"/>
    </row>
    <row r="87" spans="1:18">
      <c r="A87" s="92" t="s">
        <v>10</v>
      </c>
      <c r="B87" s="112" t="s">
        <v>83</v>
      </c>
      <c r="C87" s="931"/>
      <c r="D87" s="931"/>
      <c r="E87" s="931"/>
      <c r="F87" s="931"/>
      <c r="G87" s="931"/>
      <c r="H87" s="22"/>
      <c r="I87" s="22"/>
      <c r="J87" s="22"/>
      <c r="K87" s="22"/>
      <c r="L87" s="22"/>
      <c r="M87" s="22"/>
      <c r="N87" s="22"/>
      <c r="O87" s="22"/>
      <c r="P87" s="22"/>
      <c r="Q87" s="22"/>
      <c r="R87" s="22"/>
    </row>
    <row r="88" spans="1:18">
      <c r="A88" s="92" t="s">
        <v>11</v>
      </c>
      <c r="B88" s="112" t="s">
        <v>84</v>
      </c>
      <c r="C88" s="931"/>
      <c r="D88" s="931"/>
      <c r="E88" s="931"/>
      <c r="F88" s="931"/>
      <c r="G88" s="931"/>
      <c r="H88" s="22"/>
      <c r="I88" s="22"/>
      <c r="J88" s="22"/>
      <c r="K88" s="22"/>
      <c r="L88" s="22"/>
      <c r="M88" s="22"/>
      <c r="N88" s="22"/>
      <c r="O88" s="22"/>
      <c r="P88" s="22"/>
      <c r="Q88" s="22"/>
      <c r="R88" s="22"/>
    </row>
    <row r="89" spans="1:18">
      <c r="F89" s="22"/>
      <c r="G89" s="22"/>
      <c r="H89" s="22"/>
      <c r="I89" s="22"/>
      <c r="J89" s="22"/>
      <c r="K89" s="22"/>
      <c r="L89" s="22"/>
      <c r="M89" s="22"/>
      <c r="N89" s="22"/>
      <c r="O89" s="22"/>
      <c r="P89" s="22"/>
      <c r="Q89" s="22"/>
      <c r="R89" s="22"/>
    </row>
    <row r="90" spans="1:18">
      <c r="M90"/>
    </row>
    <row r="91" spans="1:18">
      <c r="A91" s="84" t="s">
        <v>213</v>
      </c>
      <c r="B91" s="84"/>
      <c r="C91" s="84"/>
      <c r="M91"/>
    </row>
    <row r="92" spans="1:18">
      <c r="A92" s="84"/>
      <c r="B92" s="84"/>
      <c r="C92" s="84"/>
      <c r="M92"/>
    </row>
    <row r="93" spans="1:18" ht="40.5" customHeight="1">
      <c r="A93" s="113"/>
      <c r="B93" s="114"/>
      <c r="C93" s="115" t="s">
        <v>1064</v>
      </c>
      <c r="D93" s="188"/>
      <c r="E93" s="188"/>
      <c r="M93"/>
    </row>
    <row r="94" spans="1:18">
      <c r="A94" s="1265"/>
      <c r="B94" s="1266"/>
      <c r="C94" s="92" t="s">
        <v>6</v>
      </c>
      <c r="D94" s="188"/>
      <c r="E94" s="188"/>
      <c r="M94"/>
    </row>
    <row r="95" spans="1:18">
      <c r="A95" s="92" t="s">
        <v>6</v>
      </c>
      <c r="B95" s="116" t="s">
        <v>242</v>
      </c>
      <c r="C95" s="925">
        <f>C96+C101+C102</f>
        <v>0</v>
      </c>
      <c r="D95" s="188"/>
      <c r="E95" s="188"/>
      <c r="M95"/>
    </row>
    <row r="96" spans="1:18" ht="28.5" customHeight="1">
      <c r="A96" s="92" t="s">
        <v>7</v>
      </c>
      <c r="B96" s="117" t="s">
        <v>252</v>
      </c>
      <c r="C96" s="925">
        <f>C97+C98+C100</f>
        <v>0</v>
      </c>
      <c r="D96" s="188"/>
      <c r="E96" s="188"/>
      <c r="M96"/>
    </row>
    <row r="97" spans="1:13">
      <c r="A97" s="92" t="s">
        <v>8</v>
      </c>
      <c r="B97" s="118" t="s">
        <v>327</v>
      </c>
      <c r="C97" s="926">
        <f>'MKR SA EQU TOTAL'!L11</f>
        <v>0</v>
      </c>
      <c r="D97" s="188"/>
      <c r="E97" s="188"/>
      <c r="M97"/>
    </row>
    <row r="98" spans="1:13">
      <c r="A98" s="92" t="s">
        <v>9</v>
      </c>
      <c r="B98" s="118" t="s">
        <v>122</v>
      </c>
      <c r="C98" s="926">
        <f>'MKR SA TDI - TOTAL'!L10</f>
        <v>0</v>
      </c>
      <c r="D98" s="188"/>
      <c r="E98" s="188"/>
    </row>
    <row r="99" spans="1:13">
      <c r="A99" s="92" t="s">
        <v>10</v>
      </c>
      <c r="B99" s="119" t="s">
        <v>328</v>
      </c>
      <c r="C99" s="926">
        <f>'MKR SA TDI - TOTAL'!L47</f>
        <v>0</v>
      </c>
      <c r="D99" s="188"/>
      <c r="E99" s="188"/>
    </row>
    <row r="100" spans="1:13">
      <c r="A100" s="92" t="s">
        <v>343</v>
      </c>
      <c r="B100" s="26" t="s">
        <v>342</v>
      </c>
      <c r="C100" s="935"/>
      <c r="D100" s="188"/>
      <c r="E100" s="188"/>
      <c r="F100" s="81"/>
      <c r="G100" s="81"/>
      <c r="H100" s="81"/>
      <c r="I100" s="81"/>
      <c r="J100" s="81"/>
      <c r="K100" s="81"/>
      <c r="L100" s="81"/>
    </row>
    <row r="101" spans="1:13">
      <c r="A101" s="92" t="s">
        <v>11</v>
      </c>
      <c r="B101" s="117" t="s">
        <v>253</v>
      </c>
      <c r="C101" s="926">
        <f>'MKR SA FX'!O9</f>
        <v>0</v>
      </c>
      <c r="D101" s="188"/>
      <c r="E101" s="188"/>
    </row>
    <row r="102" spans="1:13">
      <c r="A102" s="92" t="s">
        <v>12</v>
      </c>
      <c r="B102" s="117" t="s">
        <v>254</v>
      </c>
      <c r="C102" s="926">
        <f>'MKR SA COM'!L9</f>
        <v>0</v>
      </c>
      <c r="D102" s="188"/>
      <c r="E102" s="188"/>
    </row>
    <row r="103" spans="1:13" s="6" customFormat="1">
      <c r="A103" s="720" t="s">
        <v>13</v>
      </c>
      <c r="B103" s="670" t="s">
        <v>241</v>
      </c>
      <c r="C103" s="719"/>
      <c r="D103" s="188"/>
      <c r="E103" s="188"/>
      <c r="F103" s="17"/>
      <c r="G103" s="17"/>
      <c r="H103" s="17"/>
      <c r="I103" s="17"/>
      <c r="J103" s="17"/>
      <c r="K103" s="17"/>
      <c r="L103" s="17"/>
    </row>
    <row r="104" spans="1:13" s="103" customFormat="1">
      <c r="A104" s="17"/>
      <c r="B104" s="17"/>
      <c r="D104" s="17"/>
      <c r="E104" s="17"/>
      <c r="F104" s="17"/>
      <c r="G104" s="17"/>
      <c r="H104" s="17"/>
      <c r="I104" s="17"/>
      <c r="J104" s="17"/>
      <c r="K104" s="17"/>
      <c r="L104" s="17"/>
    </row>
    <row r="105" spans="1:13" s="103" customFormat="1">
      <c r="A105" s="17"/>
      <c r="B105" s="17"/>
      <c r="D105" s="17"/>
      <c r="E105" s="17"/>
      <c r="F105" s="17"/>
      <c r="G105" s="17"/>
      <c r="H105" s="17"/>
      <c r="I105" s="17"/>
      <c r="J105" s="17"/>
      <c r="K105" s="17"/>
      <c r="L105" s="17"/>
    </row>
    <row r="106" spans="1:13">
      <c r="A106" s="120" t="s">
        <v>214</v>
      </c>
      <c r="C106" s="40"/>
      <c r="D106" s="121"/>
      <c r="E106" s="122"/>
    </row>
    <row r="107" spans="1:13">
      <c r="A107" s="103"/>
      <c r="B107" s="103"/>
      <c r="C107" s="102"/>
      <c r="D107" s="103"/>
    </row>
    <row r="108" spans="1:13" ht="39" customHeight="1">
      <c r="A108" s="103"/>
      <c r="B108" s="1261" t="s">
        <v>344</v>
      </c>
      <c r="C108" s="1261"/>
      <c r="D108" s="1261"/>
      <c r="E108" s="1263" t="s">
        <v>395</v>
      </c>
      <c r="F108" s="1263"/>
      <c r="G108" s="1263"/>
    </row>
    <row r="109" spans="1:13" ht="57">
      <c r="A109" s="103"/>
      <c r="B109" s="11" t="s">
        <v>87</v>
      </c>
      <c r="C109" s="11" t="s">
        <v>235</v>
      </c>
      <c r="D109" s="11" t="s">
        <v>270</v>
      </c>
      <c r="E109" s="184" t="s">
        <v>392</v>
      </c>
      <c r="F109" s="184" t="s">
        <v>393</v>
      </c>
      <c r="G109" s="184" t="s">
        <v>394</v>
      </c>
    </row>
    <row r="110" spans="1:13">
      <c r="A110" s="103"/>
      <c r="B110" s="739" t="s">
        <v>6</v>
      </c>
      <c r="C110" s="123" t="s">
        <v>7</v>
      </c>
      <c r="D110" s="123" t="s">
        <v>8</v>
      </c>
      <c r="E110" s="123" t="s">
        <v>9</v>
      </c>
      <c r="F110" s="123" t="s">
        <v>10</v>
      </c>
      <c r="G110" s="123" t="s">
        <v>11</v>
      </c>
    </row>
    <row r="111" spans="1:13">
      <c r="A111" s="103"/>
      <c r="B111" s="939"/>
      <c r="C111" s="939"/>
      <c r="D111" s="939"/>
      <c r="E111" s="935"/>
      <c r="F111" s="935"/>
      <c r="G111" s="935"/>
    </row>
    <row r="112" spans="1:13">
      <c r="A112" s="103"/>
      <c r="B112" s="939"/>
      <c r="C112" s="939"/>
      <c r="D112" s="939"/>
      <c r="E112" s="935"/>
      <c r="F112" s="935"/>
      <c r="G112" s="935"/>
    </row>
    <row r="113" spans="1:7">
      <c r="A113" s="103"/>
      <c r="B113" s="939"/>
      <c r="C113" s="939"/>
      <c r="D113" s="939"/>
      <c r="E113" s="935"/>
      <c r="F113" s="935"/>
      <c r="G113" s="935"/>
    </row>
    <row r="114" spans="1:7">
      <c r="A114" s="103"/>
      <c r="B114" s="939"/>
      <c r="C114" s="939"/>
      <c r="D114" s="939"/>
      <c r="E114" s="935"/>
      <c r="F114" s="935"/>
      <c r="G114" s="935"/>
    </row>
    <row r="115" spans="1:7">
      <c r="A115" s="103"/>
      <c r="B115" s="939"/>
      <c r="C115" s="939"/>
      <c r="D115" s="939"/>
      <c r="E115" s="935"/>
      <c r="F115" s="935"/>
      <c r="G115" s="935"/>
    </row>
    <row r="116" spans="1:7">
      <c r="A116" s="103"/>
      <c r="B116" s="939"/>
      <c r="C116" s="939"/>
      <c r="D116" s="939"/>
      <c r="E116" s="935"/>
      <c r="F116" s="935"/>
      <c r="G116" s="935"/>
    </row>
    <row r="117" spans="1:7">
      <c r="A117" s="103"/>
      <c r="B117" s="939"/>
      <c r="C117" s="939"/>
      <c r="D117" s="939"/>
      <c r="E117" s="935"/>
      <c r="F117" s="935"/>
      <c r="G117" s="935"/>
    </row>
    <row r="118" spans="1:7" s="103" customFormat="1">
      <c r="B118" s="939"/>
      <c r="C118" s="939"/>
      <c r="D118" s="939"/>
      <c r="E118" s="935"/>
      <c r="F118" s="935"/>
      <c r="G118" s="935"/>
    </row>
    <row r="119" spans="1:7" s="103" customFormat="1">
      <c r="B119" s="939"/>
      <c r="C119" s="939"/>
      <c r="D119" s="939"/>
      <c r="E119" s="935"/>
      <c r="F119" s="935"/>
      <c r="G119" s="935"/>
    </row>
    <row r="120" spans="1:7" s="103" customFormat="1">
      <c r="B120" s="939"/>
      <c r="C120" s="939"/>
      <c r="D120" s="939"/>
      <c r="E120" s="935"/>
      <c r="F120" s="935"/>
      <c r="G120" s="935"/>
    </row>
    <row r="121" spans="1:7" s="103" customFormat="1">
      <c r="B121" s="939"/>
      <c r="C121" s="939"/>
      <c r="D121" s="939"/>
      <c r="E121" s="935"/>
      <c r="F121" s="935"/>
      <c r="G121" s="935"/>
    </row>
    <row r="122" spans="1:7" s="103" customFormat="1">
      <c r="B122" s="939"/>
      <c r="C122" s="939"/>
      <c r="D122" s="939"/>
      <c r="E122" s="935"/>
      <c r="F122" s="935"/>
      <c r="G122" s="935"/>
    </row>
    <row r="123" spans="1:7" s="103" customFormat="1">
      <c r="B123" s="939"/>
      <c r="C123" s="939"/>
      <c r="D123" s="939"/>
      <c r="E123" s="935"/>
      <c r="F123" s="935"/>
      <c r="G123" s="935"/>
    </row>
    <row r="124" spans="1:7" s="103" customFormat="1">
      <c r="B124" s="939"/>
      <c r="C124" s="939"/>
      <c r="D124" s="939"/>
      <c r="E124" s="935"/>
      <c r="F124" s="935"/>
      <c r="G124" s="935"/>
    </row>
    <row r="125" spans="1:7" s="103" customFormat="1">
      <c r="B125" s="939"/>
      <c r="C125" s="939"/>
      <c r="D125" s="939"/>
      <c r="E125" s="935"/>
      <c r="F125" s="935"/>
      <c r="G125" s="935"/>
    </row>
    <row r="126" spans="1:7" s="103" customFormat="1">
      <c r="E126" s="740"/>
      <c r="F126" s="740"/>
      <c r="G126" s="740"/>
    </row>
    <row r="127" spans="1:7" s="103" customFormat="1"/>
    <row r="128" spans="1:7" s="103" customFormat="1"/>
    <row r="129" spans="1:7" s="103" customFormat="1">
      <c r="A129" s="84" t="s">
        <v>329</v>
      </c>
      <c r="B129" s="10"/>
    </row>
    <row r="130" spans="1:7" s="103" customFormat="1">
      <c r="A130" s="34"/>
      <c r="B130" s="10"/>
      <c r="C130" s="124"/>
      <c r="D130" s="124"/>
    </row>
    <row r="131" spans="1:7" s="103" customFormat="1" ht="57">
      <c r="A131" s="125"/>
      <c r="B131" s="126"/>
      <c r="C131" s="115" t="s">
        <v>125</v>
      </c>
      <c r="D131" s="115" t="s">
        <v>246</v>
      </c>
      <c r="E131" s="115" t="s">
        <v>306</v>
      </c>
      <c r="F131" s="115" t="s">
        <v>304</v>
      </c>
      <c r="G131" s="115" t="s">
        <v>305</v>
      </c>
    </row>
    <row r="132" spans="1:7" s="103" customFormat="1">
      <c r="A132" s="127"/>
      <c r="B132" s="89"/>
      <c r="C132" s="128" t="s">
        <v>6</v>
      </c>
      <c r="D132" s="128" t="s">
        <v>247</v>
      </c>
      <c r="E132" s="128" t="s">
        <v>307</v>
      </c>
      <c r="F132" s="128" t="s">
        <v>308</v>
      </c>
      <c r="G132" s="128" t="s">
        <v>309</v>
      </c>
    </row>
    <row r="133" spans="1:7" s="103" customFormat="1" ht="22.5" customHeight="1">
      <c r="A133" s="92"/>
      <c r="B133" s="1262" t="s">
        <v>255</v>
      </c>
      <c r="C133" s="1262"/>
      <c r="D133" s="1262"/>
      <c r="E133" s="1262"/>
      <c r="F133" s="1262"/>
      <c r="G133" s="1262"/>
    </row>
    <row r="134" spans="1:7" s="103" customFormat="1">
      <c r="A134" s="11" t="s">
        <v>6</v>
      </c>
      <c r="B134" s="129" t="s">
        <v>345</v>
      </c>
      <c r="C134" s="931"/>
      <c r="D134" s="931"/>
      <c r="E134" s="935"/>
      <c r="F134" s="935"/>
      <c r="G134" s="935"/>
    </row>
    <row r="135" spans="1:7" s="103" customFormat="1" ht="28.5">
      <c r="A135" s="11" t="s">
        <v>7</v>
      </c>
      <c r="B135" s="129" t="s">
        <v>346</v>
      </c>
      <c r="C135" s="947">
        <f>SUM(C136:C138)</f>
        <v>0</v>
      </c>
      <c r="D135" s="947">
        <f>SUM(D136:D138)</f>
        <v>0</v>
      </c>
      <c r="E135" s="130"/>
      <c r="F135" s="130"/>
      <c r="G135" s="130"/>
    </row>
    <row r="136" spans="1:7" s="103" customFormat="1">
      <c r="A136" s="11" t="s">
        <v>8</v>
      </c>
      <c r="B136" s="131" t="s">
        <v>248</v>
      </c>
      <c r="C136" s="931"/>
      <c r="D136" s="949">
        <f>IF(AND(Summary!B132="YES",Summary!B139="NO"),CCR!T12,0)</f>
        <v>0</v>
      </c>
      <c r="E136" s="130"/>
      <c r="F136" s="130"/>
      <c r="G136" s="130"/>
    </row>
    <row r="137" spans="1:7" s="103" customFormat="1">
      <c r="A137" s="11" t="s">
        <v>9</v>
      </c>
      <c r="B137" s="131" t="s">
        <v>249</v>
      </c>
      <c r="C137" s="931"/>
      <c r="D137" s="949">
        <f>IF(AND(Summary!B132="YES",Summary!B139="NO"),CCR!T11,0)</f>
        <v>0</v>
      </c>
      <c r="E137" s="130"/>
      <c r="F137" s="130"/>
      <c r="G137" s="130"/>
    </row>
    <row r="138" spans="1:7" s="103" customFormat="1">
      <c r="A138" s="11" t="s">
        <v>10</v>
      </c>
      <c r="B138" s="131" t="s">
        <v>250</v>
      </c>
      <c r="C138" s="931"/>
      <c r="D138" s="949">
        <f>IF(AND(Summary!B132="YES",Summary!B139="NO"),CCR!T10,0)</f>
        <v>0</v>
      </c>
      <c r="E138" s="130"/>
      <c r="F138" s="130"/>
      <c r="G138" s="130"/>
    </row>
    <row r="139" spans="1:7" s="103" customFormat="1" ht="106.5" customHeight="1">
      <c r="A139" s="11" t="s">
        <v>11</v>
      </c>
      <c r="B139" s="129" t="s">
        <v>347</v>
      </c>
      <c r="C139" s="948">
        <f>IF(AND(Summary!B132="YES",Summary!B139="YES"),CCR!W20*8%,0)</f>
        <v>0</v>
      </c>
      <c r="D139" s="949">
        <f>IF(AND(Summary!B132="YES",Summary!B139="YES"),CCR!T20,0)</f>
        <v>0</v>
      </c>
      <c r="E139" s="130"/>
      <c r="F139" s="130"/>
      <c r="G139" s="130"/>
    </row>
    <row r="140" spans="1:7" s="103" customFormat="1">
      <c r="A140" s="11" t="s">
        <v>12</v>
      </c>
      <c r="B140" s="132" t="s">
        <v>348</v>
      </c>
      <c r="C140" s="931"/>
      <c r="D140" s="931"/>
      <c r="E140" s="130"/>
      <c r="F140" s="130"/>
      <c r="G140" s="130"/>
    </row>
    <row r="141" spans="1:7" s="103" customFormat="1">
      <c r="A141" s="11" t="s">
        <v>13</v>
      </c>
      <c r="B141" s="129" t="s">
        <v>349</v>
      </c>
      <c r="C141" s="947">
        <f>IF(Summary!B145="YES",CVA!K7,0)</f>
        <v>0</v>
      </c>
      <c r="D141" s="947">
        <f>IF(Summary!B145="YES",CVA!D7,0)</f>
        <v>0</v>
      </c>
      <c r="E141" s="130"/>
      <c r="F141" s="130"/>
      <c r="G141" s="130"/>
    </row>
    <row r="142" spans="1:7" s="103" customFormat="1" ht="21.75" customHeight="1">
      <c r="A142" s="11"/>
      <c r="B142" s="1264" t="s">
        <v>256</v>
      </c>
      <c r="C142" s="1264"/>
      <c r="D142" s="1264"/>
      <c r="E142" s="1264"/>
      <c r="F142" s="1264"/>
      <c r="G142" s="1264"/>
    </row>
    <row r="143" spans="1:7" s="103" customFormat="1">
      <c r="A143" s="133" t="s">
        <v>14</v>
      </c>
      <c r="B143" s="134" t="s">
        <v>251</v>
      </c>
      <c r="C143" s="931"/>
      <c r="D143" s="931"/>
      <c r="E143" s="130"/>
      <c r="F143" s="130"/>
      <c r="G143" s="130"/>
    </row>
    <row r="144" spans="1:7" s="103" customFormat="1">
      <c r="A144" s="133" t="s">
        <v>15</v>
      </c>
      <c r="B144" s="134" t="s">
        <v>126</v>
      </c>
      <c r="C144" s="931"/>
      <c r="D144" s="931"/>
      <c r="E144" s="130"/>
      <c r="F144" s="130"/>
      <c r="G144" s="130"/>
    </row>
    <row r="145" spans="1:10" s="103" customFormat="1">
      <c r="A145" s="133" t="s">
        <v>16</v>
      </c>
      <c r="B145" s="134" t="s">
        <v>127</v>
      </c>
      <c r="C145" s="931"/>
      <c r="D145" s="931"/>
      <c r="E145" s="130"/>
      <c r="F145" s="130"/>
      <c r="G145" s="130"/>
    </row>
    <row r="146" spans="1:10" s="103" customFormat="1"/>
    <row r="148" spans="1:10">
      <c r="A148" s="84" t="s">
        <v>330</v>
      </c>
    </row>
    <row r="149" spans="1:10">
      <c r="A149" s="84"/>
    </row>
    <row r="150" spans="1:10">
      <c r="A150" s="86"/>
      <c r="B150" s="135"/>
      <c r="C150" s="1260" t="s">
        <v>124</v>
      </c>
      <c r="D150" s="1260"/>
      <c r="E150" s="1260"/>
    </row>
    <row r="151" spans="1:10">
      <c r="A151" s="127"/>
      <c r="B151" s="89"/>
      <c r="C151" s="74" t="s">
        <v>243</v>
      </c>
      <c r="D151" s="73" t="s">
        <v>297</v>
      </c>
      <c r="E151" s="73" t="s">
        <v>244</v>
      </c>
    </row>
    <row r="152" spans="1:10">
      <c r="A152" s="136"/>
      <c r="B152" s="137"/>
      <c r="C152" s="92" t="s">
        <v>6</v>
      </c>
      <c r="D152" s="92" t="s">
        <v>7</v>
      </c>
      <c r="E152" s="92" t="s">
        <v>8</v>
      </c>
    </row>
    <row r="153" spans="1:10">
      <c r="A153" s="92" t="s">
        <v>6</v>
      </c>
      <c r="B153" s="96" t="s">
        <v>384</v>
      </c>
      <c r="C153" s="947" t="e">
        <f t="shared" ref="C153:E154" si="3">AVERAGE(C162:H162)</f>
        <v>#DIV/0!</v>
      </c>
      <c r="D153" s="947" t="e">
        <f t="shared" si="3"/>
        <v>#DIV/0!</v>
      </c>
      <c r="E153" s="947" t="e">
        <f t="shared" si="3"/>
        <v>#DIV/0!</v>
      </c>
    </row>
    <row r="154" spans="1:10">
      <c r="A154" s="92" t="s">
        <v>7</v>
      </c>
      <c r="B154" s="96" t="s">
        <v>385</v>
      </c>
      <c r="C154" s="947" t="e">
        <f t="shared" si="3"/>
        <v>#DIV/0!</v>
      </c>
      <c r="D154" s="947" t="e">
        <f t="shared" si="3"/>
        <v>#DIV/0!</v>
      </c>
      <c r="E154" s="947" t="e">
        <f t="shared" si="3"/>
        <v>#DIV/0!</v>
      </c>
    </row>
    <row r="157" spans="1:10">
      <c r="A157" s="84" t="s">
        <v>331</v>
      </c>
    </row>
    <row r="158" spans="1:10">
      <c r="A158" s="84"/>
    </row>
    <row r="159" spans="1:10">
      <c r="A159" s="86"/>
      <c r="B159" s="135"/>
      <c r="C159" s="1258" t="s">
        <v>334</v>
      </c>
      <c r="D159" s="1258"/>
      <c r="E159" s="1258"/>
      <c r="F159" s="1258"/>
      <c r="G159" s="1258"/>
      <c r="H159" s="1258"/>
      <c r="I159" s="1258"/>
      <c r="J159" s="1258"/>
    </row>
    <row r="160" spans="1:10" ht="28.5">
      <c r="A160" s="127"/>
      <c r="B160" s="89"/>
      <c r="C160" s="98" t="s">
        <v>245</v>
      </c>
      <c r="D160" s="98" t="s">
        <v>269</v>
      </c>
      <c r="E160" s="98" t="s">
        <v>268</v>
      </c>
      <c r="F160" s="98" t="s">
        <v>267</v>
      </c>
      <c r="G160" s="98" t="s">
        <v>266</v>
      </c>
      <c r="H160" s="98" t="s">
        <v>265</v>
      </c>
      <c r="I160" s="98" t="s">
        <v>264</v>
      </c>
      <c r="J160" s="98" t="s">
        <v>263</v>
      </c>
    </row>
    <row r="161" spans="1:10">
      <c r="A161" s="136"/>
      <c r="B161" s="137"/>
      <c r="C161" s="92" t="s">
        <v>6</v>
      </c>
      <c r="D161" s="92" t="s">
        <v>7</v>
      </c>
      <c r="E161" s="92" t="s">
        <v>8</v>
      </c>
      <c r="F161" s="92" t="s">
        <v>9</v>
      </c>
      <c r="G161" s="92" t="s">
        <v>10</v>
      </c>
      <c r="H161" s="92" t="s">
        <v>11</v>
      </c>
      <c r="I161" s="92" t="s">
        <v>12</v>
      </c>
      <c r="J161" s="92" t="s">
        <v>13</v>
      </c>
    </row>
    <row r="162" spans="1:10">
      <c r="A162" s="92" t="s">
        <v>6</v>
      </c>
      <c r="B162" s="5" t="s">
        <v>332</v>
      </c>
      <c r="C162" s="931"/>
      <c r="D162" s="931"/>
      <c r="E162" s="931"/>
      <c r="F162" s="931"/>
      <c r="G162" s="931"/>
      <c r="H162" s="931"/>
      <c r="I162" s="935"/>
      <c r="J162" s="935"/>
    </row>
    <row r="163" spans="1:10">
      <c r="A163" s="92" t="s">
        <v>7</v>
      </c>
      <c r="B163" s="5" t="s">
        <v>333</v>
      </c>
      <c r="C163" s="931"/>
      <c r="D163" s="931"/>
      <c r="E163" s="931"/>
      <c r="F163" s="931"/>
      <c r="G163" s="931"/>
      <c r="H163" s="931"/>
      <c r="I163" s="935"/>
      <c r="J163" s="935"/>
    </row>
  </sheetData>
  <sheetProtection algorithmName="SHA-512" hashValue="dVKtZgIxZXjniH7FmcZG6JvQ7N5HhqfsLNVpb3sQGqxLmQtcMlfHF8qruUCbJeQtc1iy1VEDOKNEkRHjwyk12w==" saltValue="7xbQ13NgIreZ9pEz+UN0uQ==" spinCount="100000" sheet="1" objects="1" scenarios="1"/>
  <mergeCells count="24">
    <mergeCell ref="A1:B1"/>
    <mergeCell ref="C6:E6"/>
    <mergeCell ref="C27:E27"/>
    <mergeCell ref="C35:J35"/>
    <mergeCell ref="C44:E44"/>
    <mergeCell ref="C17:P17"/>
    <mergeCell ref="L44:Q44"/>
    <mergeCell ref="F74:K74"/>
    <mergeCell ref="C159:J159"/>
    <mergeCell ref="C68:E68"/>
    <mergeCell ref="F68:K68"/>
    <mergeCell ref="L68:Q68"/>
    <mergeCell ref="C80:G80"/>
    <mergeCell ref="C150:E150"/>
    <mergeCell ref="B108:D108"/>
    <mergeCell ref="B133:G133"/>
    <mergeCell ref="E108:G108"/>
    <mergeCell ref="B142:G142"/>
    <mergeCell ref="A94:B94"/>
    <mergeCell ref="C56:J56"/>
    <mergeCell ref="F70:K70"/>
    <mergeCell ref="F71:K71"/>
    <mergeCell ref="F72:K72"/>
    <mergeCell ref="F73:K73"/>
  </mergeCells>
  <conditionalFormatting sqref="C13:E13">
    <cfRule type="containsText" dxfId="1" priority="1" operator="containsText" text="true">
      <formula>NOT(ISERROR(SEARCH("true",C13)))</formula>
    </cfRule>
    <cfRule type="containsText" dxfId="0" priority="2" operator="containsText" text="false">
      <formula>NOT(ISERROR(SEARCH("false",C13)))</formula>
    </cfRule>
  </conditionalFormatting>
  <pageMargins left="0.7" right="0.7" top="0.75" bottom="0.75" header="0.3" footer="0.3"/>
  <pageSetup paperSize="9" orientation="portrait" horizontalDpi="1200" verticalDpi="1200" r:id="rId1"/>
  <ignoredErrors>
    <ignoredError sqref="A38:A39 B110:G110 C152:E152" numberStoredAsText="1"/>
  </ignoredError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tabColor theme="9" tint="0.59999389629810485"/>
  </sheetPr>
  <dimension ref="A1:AD25"/>
  <sheetViews>
    <sheetView showGridLines="0" topLeftCell="Q4" zoomScaleNormal="100" workbookViewId="0">
      <selection activeCell="V7" sqref="V7:V12"/>
    </sheetView>
  </sheetViews>
  <sheetFormatPr defaultColWidth="9" defaultRowHeight="15"/>
  <cols>
    <col min="1" max="1" width="1.375" style="139" customWidth="1"/>
    <col min="2" max="3" width="16.625" style="148" customWidth="1"/>
    <col min="4" max="5" width="16.625" style="139" customWidth="1"/>
    <col min="6" max="6" width="19.125" style="139" customWidth="1"/>
    <col min="7" max="9" width="16.625" style="139" customWidth="1"/>
    <col min="10" max="12" width="16.625" style="140" customWidth="1"/>
    <col min="13" max="14" width="16.625" style="141" customWidth="1"/>
    <col min="15" max="15" width="16.625" style="139" customWidth="1"/>
    <col min="16" max="16" width="17.625" style="139" customWidth="1"/>
    <col min="17" max="17" width="30.5" style="139" customWidth="1"/>
    <col min="18" max="18" width="12.75" style="139" customWidth="1"/>
    <col min="19" max="19" width="25" style="139" customWidth="1"/>
    <col min="20" max="20" width="12.5" style="139" customWidth="1"/>
    <col min="21" max="21" width="13.625" style="139" customWidth="1"/>
    <col min="22" max="22" width="24.375" style="139" customWidth="1"/>
    <col min="23" max="23" width="15.375" style="139" customWidth="1"/>
    <col min="24" max="24" width="23.125" style="139" bestFit="1" customWidth="1"/>
    <col min="25" max="25" width="23.125" style="139" customWidth="1"/>
    <col min="26" max="26" width="12" style="139" customWidth="1"/>
    <col min="27" max="27" width="15.25" style="139" customWidth="1"/>
    <col min="28" max="28" width="20.125" style="139" customWidth="1"/>
    <col min="29" max="29" width="14.125" style="139" customWidth="1"/>
    <col min="30" max="16384" width="9" style="139"/>
  </cols>
  <sheetData>
    <row r="1" spans="1:30">
      <c r="A1" s="138"/>
      <c r="B1" s="1267" t="s">
        <v>273</v>
      </c>
      <c r="C1" s="1267"/>
      <c r="D1" s="1267"/>
      <c r="E1" s="1267"/>
      <c r="F1" s="876"/>
    </row>
    <row r="2" spans="1:30" ht="24" customHeight="1">
      <c r="A2" s="138"/>
      <c r="B2" s="138"/>
      <c r="C2" s="138"/>
      <c r="D2" s="138"/>
      <c r="H2" s="142"/>
    </row>
    <row r="3" spans="1:30" ht="15" customHeight="1">
      <c r="A3" s="143"/>
      <c r="B3" s="1268" t="s">
        <v>94</v>
      </c>
      <c r="C3" s="1268"/>
      <c r="D3" s="1268"/>
      <c r="E3" s="1268"/>
      <c r="F3" s="1268"/>
      <c r="G3" s="1268"/>
      <c r="H3" s="1269" t="s">
        <v>1014</v>
      </c>
      <c r="I3" s="1270"/>
      <c r="J3" s="1270"/>
      <c r="K3" s="1270"/>
      <c r="L3" s="1270"/>
      <c r="M3" s="1270"/>
      <c r="N3" s="1270"/>
      <c r="O3" s="1270"/>
      <c r="P3" s="1270"/>
      <c r="Q3" s="1270"/>
      <c r="R3" s="1270"/>
      <c r="S3" s="1270"/>
      <c r="T3" s="1270"/>
      <c r="U3" s="1270"/>
      <c r="V3" s="1270"/>
      <c r="W3" s="1270"/>
      <c r="X3" s="1270"/>
      <c r="Y3" s="1270"/>
      <c r="Z3" s="1270"/>
      <c r="AA3" s="1270"/>
      <c r="AB3" s="1270"/>
      <c r="AC3" s="1271"/>
    </row>
    <row r="4" spans="1:30" ht="108" customHeight="1">
      <c r="A4" s="144"/>
      <c r="B4" s="32" t="s">
        <v>235</v>
      </c>
      <c r="C4" s="32" t="s">
        <v>270</v>
      </c>
      <c r="D4" s="32" t="s">
        <v>87</v>
      </c>
      <c r="E4" s="32" t="s">
        <v>86</v>
      </c>
      <c r="F4" s="145" t="s">
        <v>967</v>
      </c>
      <c r="G4" s="32" t="s">
        <v>93</v>
      </c>
      <c r="H4" s="145" t="s">
        <v>339</v>
      </c>
      <c r="I4" s="145" t="s">
        <v>340</v>
      </c>
      <c r="J4" s="145" t="s">
        <v>95</v>
      </c>
      <c r="K4" s="145" t="s">
        <v>341</v>
      </c>
      <c r="L4" s="145" t="s">
        <v>921</v>
      </c>
      <c r="M4" s="145" t="s">
        <v>96</v>
      </c>
      <c r="N4" s="145" t="s">
        <v>97</v>
      </c>
      <c r="O4" s="145" t="s">
        <v>947</v>
      </c>
      <c r="P4" s="145" t="s">
        <v>968</v>
      </c>
      <c r="Q4" s="145" t="s">
        <v>969</v>
      </c>
      <c r="R4" s="145" t="s">
        <v>970</v>
      </c>
      <c r="S4" s="1155" t="s">
        <v>1009</v>
      </c>
      <c r="T4" s="1155" t="s">
        <v>1010</v>
      </c>
      <c r="U4" s="1155" t="s">
        <v>968</v>
      </c>
      <c r="V4" s="1155" t="s">
        <v>969</v>
      </c>
      <c r="W4" s="1155" t="s">
        <v>970</v>
      </c>
      <c r="X4" s="1157" t="s">
        <v>1011</v>
      </c>
      <c r="Y4" s="1157" t="s">
        <v>1059</v>
      </c>
      <c r="Z4" s="1157" t="s">
        <v>1010</v>
      </c>
      <c r="AA4" s="1157" t="s">
        <v>968</v>
      </c>
      <c r="AB4" s="1157" t="s">
        <v>969</v>
      </c>
      <c r="AC4" s="1157" t="s">
        <v>970</v>
      </c>
    </row>
    <row r="5" spans="1:30" ht="15" customHeight="1">
      <c r="A5" s="144"/>
      <c r="B5" s="146" t="s">
        <v>6</v>
      </c>
      <c r="C5" s="146" t="s">
        <v>7</v>
      </c>
      <c r="D5" s="146" t="s">
        <v>8</v>
      </c>
      <c r="E5" s="146" t="s">
        <v>9</v>
      </c>
      <c r="F5" s="146"/>
      <c r="G5" s="146" t="s">
        <v>10</v>
      </c>
      <c r="H5" s="146" t="s">
        <v>11</v>
      </c>
      <c r="I5" s="146" t="s">
        <v>12</v>
      </c>
      <c r="J5" s="146" t="s">
        <v>13</v>
      </c>
      <c r="K5" s="146" t="s">
        <v>14</v>
      </c>
      <c r="L5" s="671"/>
      <c r="M5" s="146" t="s">
        <v>15</v>
      </c>
      <c r="N5" s="146" t="s">
        <v>16</v>
      </c>
      <c r="O5" s="671"/>
      <c r="P5" s="671"/>
      <c r="Q5" s="671"/>
      <c r="R5" s="671"/>
      <c r="S5" s="1156"/>
      <c r="T5" s="1156"/>
      <c r="U5" s="1156"/>
      <c r="V5" s="1156"/>
      <c r="W5" s="1156"/>
      <c r="X5" s="1158"/>
      <c r="Y5" s="1158"/>
      <c r="Z5" s="1158"/>
      <c r="AA5" s="1158"/>
      <c r="AB5" s="1158"/>
      <c r="AC5" s="1158"/>
      <c r="AD5" s="1150"/>
    </row>
    <row r="6" spans="1:30">
      <c r="A6" s="147"/>
      <c r="B6" s="943"/>
      <c r="C6" s="1130"/>
      <c r="D6" s="943"/>
      <c r="E6" s="1130"/>
      <c r="F6" s="943"/>
      <c r="G6" s="1130"/>
      <c r="H6" s="1151"/>
      <c r="I6" s="944" t="e">
        <f>H6/'IF1'!$C$5</f>
        <v>#DIV/0!</v>
      </c>
      <c r="J6" s="940"/>
      <c r="K6" s="945">
        <f>IFERROR(IF(H6-O6&gt;0,H6-O6,0),"")</f>
        <v>0</v>
      </c>
      <c r="L6" s="944" t="e">
        <f>K6/'IF1'!$C$5</f>
        <v>#DIV/0!</v>
      </c>
      <c r="M6" s="1149"/>
      <c r="N6" s="946">
        <f>IFERROR(J6/H6*K6,0)</f>
        <v>0</v>
      </c>
      <c r="O6" s="1178"/>
      <c r="P6" s="1176"/>
      <c r="Q6" s="1176"/>
      <c r="R6" s="1153"/>
      <c r="S6" s="1182" t="str">
        <f>IF(M6="Less than or equal to 10 days",'IF1'!$C$5*500%,"N/A")</f>
        <v>N/A</v>
      </c>
      <c r="T6" s="1182" t="str">
        <f>IF(S6="N/A","N/A",IF((H6-S6)&gt;0,H6-S6,0))</f>
        <v>N/A</v>
      </c>
      <c r="U6" s="1180"/>
      <c r="V6" s="1180"/>
      <c r="W6" s="1153"/>
      <c r="X6" s="1272" t="str">
        <f>IF(COUNTIF(M6:M15,"More than 10 days")&gt;=1,600%*'IF1'!C5,"N/A")</f>
        <v>N/A</v>
      </c>
      <c r="Y6" s="1272" t="str">
        <f>IF(X6="N/A","N/A",SUMIF(M6:M15,"More than 10 days",H6:H15))</f>
        <v>N/A</v>
      </c>
      <c r="Z6" s="1274" t="str">
        <f>IF(X6="N/A","N/A",IF((Y6-X6)&gt;0,Y6-X6,0))</f>
        <v>N/A</v>
      </c>
      <c r="AA6" s="1276"/>
      <c r="AB6" s="1276"/>
      <c r="AC6" s="1278"/>
    </row>
    <row r="7" spans="1:30">
      <c r="A7" s="147"/>
      <c r="B7" s="943"/>
      <c r="C7" s="1130"/>
      <c r="D7" s="943"/>
      <c r="E7" s="1130"/>
      <c r="F7" s="942"/>
      <c r="G7" s="1130"/>
      <c r="H7" s="941"/>
      <c r="I7" s="944" t="e">
        <f>H7/'IF1'!$C$5</f>
        <v>#DIV/0!</v>
      </c>
      <c r="J7" s="940"/>
      <c r="K7" s="945">
        <f>IFERROR(IF(H7-O7&gt;0,H7-O7,0),"")</f>
        <v>0</v>
      </c>
      <c r="L7" s="944" t="e">
        <f>K7/'IF1'!$C$5</f>
        <v>#DIV/0!</v>
      </c>
      <c r="M7" s="1131"/>
      <c r="N7" s="946">
        <f t="shared" ref="N7:N15" si="0">IFERROR(J7/H7*K7,0)</f>
        <v>0</v>
      </c>
      <c r="O7" s="1178"/>
      <c r="P7" s="1176"/>
      <c r="Q7" s="1176"/>
      <c r="R7" s="1153"/>
      <c r="S7" s="1182" t="str">
        <f>IF(M7="Less than or equal to 10 days",'IF1'!$C$5*500%,"N/A")</f>
        <v>N/A</v>
      </c>
      <c r="T7" s="1182" t="str">
        <f t="shared" ref="T7:T15" si="1">IF(S7="N/A","N/A",IF((H7-S7)&gt;0,H7-S7,0))</f>
        <v>N/A</v>
      </c>
      <c r="U7" s="1181"/>
      <c r="V7" s="1180"/>
      <c r="W7" s="1153"/>
      <c r="X7" s="1272"/>
      <c r="Y7" s="1272"/>
      <c r="Z7" s="1274"/>
      <c r="AA7" s="1276"/>
      <c r="AB7" s="1276"/>
      <c r="AC7" s="1278"/>
    </row>
    <row r="8" spans="1:30">
      <c r="A8" s="147"/>
      <c r="B8" s="942"/>
      <c r="C8" s="1130"/>
      <c r="D8" s="942"/>
      <c r="E8" s="1130"/>
      <c r="F8" s="942"/>
      <c r="G8" s="1130"/>
      <c r="H8" s="941"/>
      <c r="I8" s="944" t="e">
        <f>H8/'IF1'!$C$5</f>
        <v>#DIV/0!</v>
      </c>
      <c r="J8" s="940"/>
      <c r="K8" s="945">
        <f t="shared" ref="K8:K15" si="2">IFERROR(IF(H8-O8&gt;0,H8-O8,0),"")</f>
        <v>0</v>
      </c>
      <c r="L8" s="944" t="e">
        <f>K8/'IF1'!$C$5</f>
        <v>#DIV/0!</v>
      </c>
      <c r="M8" s="1149"/>
      <c r="N8" s="946">
        <f t="shared" si="0"/>
        <v>0</v>
      </c>
      <c r="O8" s="1178"/>
      <c r="P8" s="1176"/>
      <c r="Q8" s="1176"/>
      <c r="R8" s="1153"/>
      <c r="S8" s="1182" t="str">
        <f>IF(M8="Less than or equal to 10 days",'IF1'!$C$5*500%,"N/A")</f>
        <v>N/A</v>
      </c>
      <c r="T8" s="1182" t="str">
        <f t="shared" si="1"/>
        <v>N/A</v>
      </c>
      <c r="U8" s="1180"/>
      <c r="V8" s="1181"/>
      <c r="W8" s="1153"/>
      <c r="X8" s="1272"/>
      <c r="Y8" s="1272"/>
      <c r="Z8" s="1274"/>
      <c r="AA8" s="1276"/>
      <c r="AB8" s="1276"/>
      <c r="AC8" s="1278"/>
      <c r="AD8" s="1152"/>
    </row>
    <row r="9" spans="1:30">
      <c r="B9" s="942"/>
      <c r="C9" s="1130"/>
      <c r="D9" s="942"/>
      <c r="E9" s="1130"/>
      <c r="F9" s="942"/>
      <c r="G9" s="1130"/>
      <c r="H9" s="941"/>
      <c r="I9" s="944" t="e">
        <f>H9/'IF1'!$C$5</f>
        <v>#DIV/0!</v>
      </c>
      <c r="J9" s="940"/>
      <c r="K9" s="945">
        <f t="shared" si="2"/>
        <v>0</v>
      </c>
      <c r="L9" s="944" t="e">
        <f>K9/'IF1'!$C$5</f>
        <v>#DIV/0!</v>
      </c>
      <c r="M9" s="1131"/>
      <c r="N9" s="946">
        <f t="shared" si="0"/>
        <v>0</v>
      </c>
      <c r="O9" s="1178"/>
      <c r="P9" s="1177"/>
      <c r="Q9" s="1177"/>
      <c r="R9" s="1153"/>
      <c r="S9" s="1182" t="str">
        <f>IF(M9="Less than or equal to 10 days",'IF1'!$C$5*500%,"N/A")</f>
        <v>N/A</v>
      </c>
      <c r="T9" s="1182" t="str">
        <f t="shared" si="1"/>
        <v>N/A</v>
      </c>
      <c r="U9" s="1181"/>
      <c r="V9" s="1181"/>
      <c r="W9" s="1153"/>
      <c r="X9" s="1272"/>
      <c r="Y9" s="1272"/>
      <c r="Z9" s="1274"/>
      <c r="AA9" s="1276"/>
      <c r="AB9" s="1276"/>
      <c r="AC9" s="1278"/>
    </row>
    <row r="10" spans="1:30">
      <c r="B10" s="942"/>
      <c r="C10" s="1130"/>
      <c r="D10" s="942"/>
      <c r="E10" s="1130"/>
      <c r="F10" s="942"/>
      <c r="G10" s="1130"/>
      <c r="H10" s="941"/>
      <c r="I10" s="944" t="e">
        <f>H10/'IF1'!$C$5</f>
        <v>#DIV/0!</v>
      </c>
      <c r="J10" s="940"/>
      <c r="K10" s="945">
        <f t="shared" si="2"/>
        <v>0</v>
      </c>
      <c r="L10" s="944" t="e">
        <f>K10/'IF1'!$C$5</f>
        <v>#DIV/0!</v>
      </c>
      <c r="M10" s="1131"/>
      <c r="N10" s="946">
        <f t="shared" si="0"/>
        <v>0</v>
      </c>
      <c r="O10" s="1179"/>
      <c r="P10" s="1176"/>
      <c r="Q10" s="1177"/>
      <c r="R10" s="1153"/>
      <c r="S10" s="1182" t="str">
        <f>IF(M10="Less than or equal to 10 days",'IF1'!$C$5*500%,"N/A")</f>
        <v>N/A</v>
      </c>
      <c r="T10" s="1182" t="str">
        <f t="shared" si="1"/>
        <v>N/A</v>
      </c>
      <c r="U10" s="1181"/>
      <c r="V10" s="1181"/>
      <c r="W10" s="1153"/>
      <c r="X10" s="1272"/>
      <c r="Y10" s="1272"/>
      <c r="Z10" s="1274"/>
      <c r="AA10" s="1276"/>
      <c r="AB10" s="1276"/>
      <c r="AC10" s="1278"/>
    </row>
    <row r="11" spans="1:30">
      <c r="B11" s="942"/>
      <c r="C11" s="1130"/>
      <c r="D11" s="942"/>
      <c r="E11" s="1130"/>
      <c r="F11" s="942"/>
      <c r="G11" s="1130"/>
      <c r="H11" s="941"/>
      <c r="I11" s="944" t="e">
        <f>H11/'IF1'!$C$5</f>
        <v>#DIV/0!</v>
      </c>
      <c r="J11" s="940"/>
      <c r="K11" s="945">
        <f t="shared" si="2"/>
        <v>0</v>
      </c>
      <c r="L11" s="944" t="e">
        <f>K11/'IF1'!$C$5</f>
        <v>#DIV/0!</v>
      </c>
      <c r="M11" s="1131"/>
      <c r="N11" s="946">
        <f t="shared" si="0"/>
        <v>0</v>
      </c>
      <c r="O11" s="1178"/>
      <c r="P11" s="1177"/>
      <c r="Q11" s="1176"/>
      <c r="R11" s="1153"/>
      <c r="S11" s="1182" t="str">
        <f>IF(M11="Less than or equal to 10 days",'IF1'!$C$5*500%,"N/A")</f>
        <v>N/A</v>
      </c>
      <c r="T11" s="1182" t="str">
        <f t="shared" si="1"/>
        <v>N/A</v>
      </c>
      <c r="U11" s="1181"/>
      <c r="V11" s="1181"/>
      <c r="W11" s="1153"/>
      <c r="X11" s="1272"/>
      <c r="Y11" s="1272"/>
      <c r="Z11" s="1274"/>
      <c r="AA11" s="1276"/>
      <c r="AB11" s="1276"/>
      <c r="AC11" s="1278"/>
      <c r="AD11" s="1152"/>
    </row>
    <row r="12" spans="1:30">
      <c r="B12" s="942"/>
      <c r="C12" s="1130"/>
      <c r="D12" s="942"/>
      <c r="E12" s="1130"/>
      <c r="F12" s="942"/>
      <c r="G12" s="1130"/>
      <c r="H12" s="941"/>
      <c r="I12" s="944" t="e">
        <f>H12/'IF1'!$C$5</f>
        <v>#DIV/0!</v>
      </c>
      <c r="J12" s="940"/>
      <c r="K12" s="945">
        <f t="shared" si="2"/>
        <v>0</v>
      </c>
      <c r="L12" s="944" t="e">
        <f>K12/'IF1'!$C$5</f>
        <v>#DIV/0!</v>
      </c>
      <c r="M12" s="1131"/>
      <c r="N12" s="946">
        <f t="shared" si="0"/>
        <v>0</v>
      </c>
      <c r="O12" s="1178"/>
      <c r="P12" s="1176"/>
      <c r="Q12" s="1176"/>
      <c r="R12" s="1153"/>
      <c r="S12" s="1182" t="str">
        <f>IF(M12="Less than or equal to 10 days",'IF1'!$C$5*500%,"N/A")</f>
        <v>N/A</v>
      </c>
      <c r="T12" s="1182" t="str">
        <f t="shared" si="1"/>
        <v>N/A</v>
      </c>
      <c r="U12" s="1181"/>
      <c r="V12" s="1181"/>
      <c r="W12" s="1153"/>
      <c r="X12" s="1272"/>
      <c r="Y12" s="1272"/>
      <c r="Z12" s="1274"/>
      <c r="AA12" s="1276"/>
      <c r="AB12" s="1276"/>
      <c r="AC12" s="1278"/>
    </row>
    <row r="13" spans="1:30">
      <c r="B13" s="942"/>
      <c r="C13" s="1130"/>
      <c r="D13" s="942"/>
      <c r="E13" s="1130"/>
      <c r="F13" s="942"/>
      <c r="G13" s="1130"/>
      <c r="H13" s="941"/>
      <c r="I13" s="944" t="e">
        <f>H13/'IF1'!$C$5</f>
        <v>#DIV/0!</v>
      </c>
      <c r="J13" s="940"/>
      <c r="K13" s="945">
        <f t="shared" si="2"/>
        <v>0</v>
      </c>
      <c r="L13" s="944" t="e">
        <f>K13/'IF1'!$C$5</f>
        <v>#DIV/0!</v>
      </c>
      <c r="M13" s="1131"/>
      <c r="N13" s="946">
        <f t="shared" si="0"/>
        <v>0</v>
      </c>
      <c r="O13" s="1178"/>
      <c r="P13" s="1176"/>
      <c r="Q13" s="1176"/>
      <c r="R13" s="1153"/>
      <c r="S13" s="1182" t="str">
        <f>IF(M13="Less than or equal to 10 days",'IF1'!$C$5*500%,"N/A")</f>
        <v>N/A</v>
      </c>
      <c r="T13" s="1182" t="str">
        <f t="shared" si="1"/>
        <v>N/A</v>
      </c>
      <c r="U13" s="1181"/>
      <c r="V13" s="1181"/>
      <c r="W13" s="1153"/>
      <c r="X13" s="1272"/>
      <c r="Y13" s="1272"/>
      <c r="Z13" s="1274"/>
      <c r="AA13" s="1276"/>
      <c r="AB13" s="1276"/>
      <c r="AC13" s="1278"/>
    </row>
    <row r="14" spans="1:30">
      <c r="B14" s="942"/>
      <c r="C14" s="1130"/>
      <c r="D14" s="942"/>
      <c r="E14" s="1130"/>
      <c r="F14" s="942"/>
      <c r="G14" s="1130"/>
      <c r="H14" s="941"/>
      <c r="I14" s="944" t="e">
        <f>H14/'IF1'!$C$5</f>
        <v>#DIV/0!</v>
      </c>
      <c r="J14" s="940"/>
      <c r="K14" s="945">
        <f t="shared" si="2"/>
        <v>0</v>
      </c>
      <c r="L14" s="944" t="e">
        <f>K14/'IF1'!$C$5</f>
        <v>#DIV/0!</v>
      </c>
      <c r="M14" s="1131"/>
      <c r="N14" s="946">
        <f t="shared" si="0"/>
        <v>0</v>
      </c>
      <c r="O14" s="1178"/>
      <c r="P14" s="1176"/>
      <c r="Q14" s="1176"/>
      <c r="R14" s="1153"/>
      <c r="S14" s="1182" t="str">
        <f>IF(M14="Less than or equal to 10 days",'IF1'!$C$5*500%,"N/A")</f>
        <v>N/A</v>
      </c>
      <c r="T14" s="1182" t="str">
        <f t="shared" si="1"/>
        <v>N/A</v>
      </c>
      <c r="U14" s="1181"/>
      <c r="V14" s="1181"/>
      <c r="W14" s="1153"/>
      <c r="X14" s="1272"/>
      <c r="Y14" s="1272"/>
      <c r="Z14" s="1274"/>
      <c r="AA14" s="1276"/>
      <c r="AB14" s="1276"/>
      <c r="AC14" s="1278"/>
    </row>
    <row r="15" spans="1:30">
      <c r="B15" s="942"/>
      <c r="C15" s="1130"/>
      <c r="D15" s="942"/>
      <c r="E15" s="1130"/>
      <c r="F15" s="942"/>
      <c r="G15" s="1130"/>
      <c r="H15" s="941"/>
      <c r="I15" s="944" t="e">
        <f>H15/'IF1'!$C$5</f>
        <v>#DIV/0!</v>
      </c>
      <c r="J15" s="940"/>
      <c r="K15" s="945">
        <f t="shared" si="2"/>
        <v>0</v>
      </c>
      <c r="L15" s="944" t="e">
        <f>K15/'IF1'!$C$5</f>
        <v>#DIV/0!</v>
      </c>
      <c r="M15" s="1131"/>
      <c r="N15" s="946">
        <f t="shared" si="0"/>
        <v>0</v>
      </c>
      <c r="O15" s="1178"/>
      <c r="P15" s="1176"/>
      <c r="Q15" s="1176"/>
      <c r="R15" s="1153"/>
      <c r="S15" s="1182" t="str">
        <f>IF(M15="Less than or equal to 10 days",'IF1'!$C$5*500%,"N/A")</f>
        <v>N/A</v>
      </c>
      <c r="T15" s="1182" t="str">
        <f t="shared" si="1"/>
        <v>N/A</v>
      </c>
      <c r="U15" s="1181"/>
      <c r="V15" s="1181"/>
      <c r="W15" s="1153"/>
      <c r="X15" s="1273"/>
      <c r="Y15" s="1273"/>
      <c r="Z15" s="1275"/>
      <c r="AA15" s="1277"/>
      <c r="AB15" s="1277"/>
      <c r="AC15" s="1279"/>
    </row>
    <row r="16" spans="1:30">
      <c r="I16" s="748"/>
      <c r="L16" s="749"/>
    </row>
    <row r="23" ht="15" customHeight="1"/>
    <row r="25" ht="15" customHeight="1"/>
  </sheetData>
  <sheetProtection algorithmName="SHA-512" hashValue="lZkMgryWL08v8Z39jb11orwupPyhdVN6dGfDbzPpOpEOHqaqdrGRfLiOjvRhhwUsTNmqx/ZNr5X9uoo0nUte1g==" saltValue="5wb+pk4iUV8rP2L9x4hYGA==" spinCount="100000" sheet="1" objects="1" scenarios="1"/>
  <mergeCells count="9">
    <mergeCell ref="B1:E1"/>
    <mergeCell ref="B3:G3"/>
    <mergeCell ref="H3:AC3"/>
    <mergeCell ref="X6:X15"/>
    <mergeCell ref="Z6:Z15"/>
    <mergeCell ref="AA6:AA15"/>
    <mergeCell ref="AB6:AB15"/>
    <mergeCell ref="AC6:AC15"/>
    <mergeCell ref="Y6:Y15"/>
  </mergeCells>
  <dataValidations count="4">
    <dataValidation type="list" allowBlank="1" showInputMessage="1" showErrorMessage="1" sqref="C6:C15" xr:uid="{00000000-0002-0000-0800-000000000000}">
      <formula1>"LEI code,Non-LEI code,"</formula1>
    </dataValidation>
    <dataValidation type="list" allowBlank="1" showInputMessage="1" showErrorMessage="1" sqref="E6:E15" xr:uid="{00000000-0002-0000-0800-000001000000}">
      <formula1>"1,2,"</formula1>
    </dataValidation>
    <dataValidation type="list" allowBlank="1" showInputMessage="1" showErrorMessage="1" sqref="G6:G15" xr:uid="{00000000-0002-0000-0800-000002000000}">
      <formula1>"Credit Institution,Group of connected clients that includes a credit institution,Investment Firm,Group of connected clients that includes an investment firm,Other clients"</formula1>
    </dataValidation>
    <dataValidation type="list" allowBlank="1" showInputMessage="1" showErrorMessage="1" sqref="M6:M15" xr:uid="{00000000-0002-0000-0800-000003000000}">
      <formula1>"More than 10 days,Less than or equal to 10 days,"</formula1>
    </dataValidation>
  </dataValidations>
  <pageMargins left="0.7" right="0.7" top="0.75" bottom="0.75" header="0.3" footer="0.3"/>
  <pageSetup paperSize="9" orientation="portrait" horizontalDpi="90" verticalDpi="90" r:id="rId1"/>
  <ignoredErrors>
    <ignoredError sqref="T6:T16 S10 S12:S15" unlockedFormula="1"/>
  </ignoredError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tabColor theme="9" tint="0.59999389629810485"/>
    <pageSetUpPr autoPageBreaks="0"/>
  </sheetPr>
  <dimension ref="A1:P75"/>
  <sheetViews>
    <sheetView showGridLines="0" topLeftCell="A10" zoomScaleNormal="100" workbookViewId="0">
      <selection activeCell="F49" sqref="F49"/>
    </sheetView>
  </sheetViews>
  <sheetFormatPr defaultColWidth="9" defaultRowHeight="15"/>
  <cols>
    <col min="1" max="1" width="2.75" style="154" customWidth="1"/>
    <col min="2" max="2" width="9.5" style="139" customWidth="1"/>
    <col min="3" max="3" width="10.75" style="139" bestFit="1" customWidth="1"/>
    <col min="4" max="4" width="14.125" style="139" customWidth="1"/>
    <col min="5" max="5" width="14.375" style="139" bestFit="1" customWidth="1"/>
    <col min="6" max="6" width="25.125" style="139" customWidth="1"/>
    <col min="7" max="7" width="17.125" style="139" customWidth="1"/>
    <col min="8" max="8" width="25.25" style="139" customWidth="1"/>
    <col min="9" max="9" width="18.5" style="139" customWidth="1"/>
    <col min="10" max="10" width="16" style="139" customWidth="1"/>
    <col min="11" max="11" width="9.5" style="139" customWidth="1"/>
    <col min="12" max="12" width="13.125" style="139" customWidth="1"/>
    <col min="13" max="13" width="17.5" style="139" customWidth="1"/>
    <col min="14" max="16384" width="9" style="139"/>
  </cols>
  <sheetData>
    <row r="1" spans="1:9" ht="18.75" customHeight="1">
      <c r="A1" s="149"/>
      <c r="B1" s="150" t="s">
        <v>397</v>
      </c>
      <c r="C1" s="151"/>
      <c r="D1" s="151"/>
      <c r="E1" s="151"/>
      <c r="F1" s="151"/>
      <c r="G1" s="152"/>
      <c r="I1" s="7"/>
    </row>
    <row r="2" spans="1:9" s="154" customFormat="1" ht="18.75" customHeight="1">
      <c r="A2" s="149"/>
      <c r="B2" s="149"/>
      <c r="C2" s="153"/>
      <c r="D2" s="153"/>
      <c r="E2" s="153"/>
      <c r="F2" s="153"/>
      <c r="I2" s="7"/>
    </row>
    <row r="3" spans="1:9" ht="15.75" thickBot="1">
      <c r="A3" s="153"/>
      <c r="B3" s="153"/>
      <c r="C3" s="153"/>
      <c r="D3" s="153"/>
      <c r="E3" s="153"/>
      <c r="F3" s="153"/>
      <c r="I3" s="7"/>
    </row>
    <row r="4" spans="1:9" s="140" customFormat="1" ht="19.5" customHeight="1" thickBot="1">
      <c r="A4" s="155"/>
      <c r="B4" s="156" t="s">
        <v>398</v>
      </c>
      <c r="C4" s="157"/>
      <c r="D4" s="157"/>
      <c r="E4" s="157"/>
      <c r="F4" s="157"/>
      <c r="G4" s="158"/>
    </row>
    <row r="5" spans="1:9" ht="15.75" thickBot="1">
      <c r="B5" s="159"/>
      <c r="C5" s="159"/>
      <c r="D5" s="159"/>
      <c r="E5" s="159"/>
      <c r="F5" s="159"/>
    </row>
    <row r="6" spans="1:9" ht="12.75" customHeight="1">
      <c r="B6" s="1298" t="s">
        <v>130</v>
      </c>
      <c r="C6" s="1299"/>
      <c r="D6" s="1299"/>
      <c r="E6" s="1300"/>
      <c r="F6" s="1280" t="s">
        <v>335</v>
      </c>
      <c r="G6" s="160"/>
    </row>
    <row r="7" spans="1:9" ht="45">
      <c r="B7" s="161" t="s">
        <v>235</v>
      </c>
      <c r="C7" s="698" t="s">
        <v>270</v>
      </c>
      <c r="D7" s="698" t="s">
        <v>87</v>
      </c>
      <c r="E7" s="698" t="s">
        <v>86</v>
      </c>
      <c r="F7" s="1289"/>
      <c r="G7" s="162" t="s">
        <v>42</v>
      </c>
    </row>
    <row r="8" spans="1:9">
      <c r="B8" s="163" t="s">
        <v>6</v>
      </c>
      <c r="C8" s="164" t="s">
        <v>7</v>
      </c>
      <c r="D8" s="146" t="s">
        <v>8</v>
      </c>
      <c r="E8" s="146" t="s">
        <v>9</v>
      </c>
      <c r="F8" s="146" t="s">
        <v>10</v>
      </c>
      <c r="G8" s="750" t="s">
        <v>11</v>
      </c>
    </row>
    <row r="9" spans="1:9">
      <c r="A9" s="202">
        <v>1</v>
      </c>
      <c r="B9" s="959"/>
      <c r="C9" s="1135"/>
      <c r="D9" s="963"/>
      <c r="E9" s="1133"/>
      <c r="F9" s="967"/>
      <c r="G9" s="751" t="e">
        <f>F9/SUM($F$9:$F$13)</f>
        <v>#DIV/0!</v>
      </c>
    </row>
    <row r="10" spans="1:9">
      <c r="A10" s="202">
        <v>2</v>
      </c>
      <c r="B10" s="960"/>
      <c r="C10" s="1130"/>
      <c r="D10" s="964"/>
      <c r="E10" s="1133"/>
      <c r="F10" s="968"/>
      <c r="G10" s="752" t="e">
        <f t="shared" ref="G10:G13" si="0">F10/SUM($F$9:$F$13)</f>
        <v>#DIV/0!</v>
      </c>
    </row>
    <row r="11" spans="1:9">
      <c r="A11" s="202">
        <v>3</v>
      </c>
      <c r="B11" s="961"/>
      <c r="C11" s="1136"/>
      <c r="D11" s="965"/>
      <c r="E11" s="1133"/>
      <c r="F11" s="969"/>
      <c r="G11" s="753" t="e">
        <f t="shared" si="0"/>
        <v>#DIV/0!</v>
      </c>
    </row>
    <row r="12" spans="1:9">
      <c r="A12" s="202">
        <v>4</v>
      </c>
      <c r="B12" s="960"/>
      <c r="C12" s="1130"/>
      <c r="D12" s="964"/>
      <c r="E12" s="1133"/>
      <c r="F12" s="968"/>
      <c r="G12" s="752" t="e">
        <f t="shared" si="0"/>
        <v>#DIV/0!</v>
      </c>
    </row>
    <row r="13" spans="1:9" ht="15.75" thickBot="1">
      <c r="A13" s="202">
        <v>5</v>
      </c>
      <c r="B13" s="962"/>
      <c r="C13" s="1132"/>
      <c r="D13" s="966"/>
      <c r="E13" s="1134"/>
      <c r="F13" s="970"/>
      <c r="G13" s="754" t="e">
        <f t="shared" si="0"/>
        <v>#DIV/0!</v>
      </c>
    </row>
    <row r="14" spans="1:9" s="147" customFormat="1">
      <c r="B14"/>
      <c r="C14"/>
      <c r="D14"/>
      <c r="E14"/>
      <c r="F14"/>
      <c r="G14"/>
      <c r="H14"/>
    </row>
    <row r="15" spans="1:9" s="147" customFormat="1" ht="15.75" thickBot="1">
      <c r="B15"/>
      <c r="C15"/>
      <c r="D15"/>
      <c r="E15"/>
      <c r="F15"/>
      <c r="G15"/>
      <c r="H15" s="139"/>
      <c r="I15" s="139"/>
    </row>
    <row r="16" spans="1:9" s="140" customFormat="1" ht="19.5" customHeight="1" thickBot="1">
      <c r="A16" s="155"/>
      <c r="B16" s="156" t="s">
        <v>1027</v>
      </c>
      <c r="C16" s="157"/>
      <c r="D16" s="157"/>
      <c r="E16" s="157"/>
      <c r="F16" s="157"/>
      <c r="G16" s="158"/>
      <c r="H16" s="139"/>
      <c r="I16" s="139"/>
    </row>
    <row r="17" spans="1:10" ht="15.75" thickBot="1">
      <c r="F17" s="147"/>
      <c r="G17" s="147"/>
      <c r="J17" s="147"/>
    </row>
    <row r="18" spans="1:10" ht="24" customHeight="1">
      <c r="B18" s="1290" t="s">
        <v>130</v>
      </c>
      <c r="C18" s="1301"/>
      <c r="D18" s="1301"/>
      <c r="E18" s="1302"/>
      <c r="F18" s="1290" t="s">
        <v>43</v>
      </c>
      <c r="G18" s="160"/>
      <c r="J18" s="147"/>
    </row>
    <row r="19" spans="1:10" ht="45">
      <c r="B19" s="167" t="s">
        <v>235</v>
      </c>
      <c r="C19" s="168" t="s">
        <v>270</v>
      </c>
      <c r="D19" s="168" t="s">
        <v>87</v>
      </c>
      <c r="E19" s="698" t="s">
        <v>86</v>
      </c>
      <c r="F19" s="1291"/>
      <c r="G19" s="162" t="s">
        <v>92</v>
      </c>
    </row>
    <row r="20" spans="1:10" s="147" customFormat="1">
      <c r="B20" s="163" t="s">
        <v>6</v>
      </c>
      <c r="C20" s="164" t="s">
        <v>7</v>
      </c>
      <c r="D20" s="146" t="s">
        <v>8</v>
      </c>
      <c r="E20" s="146" t="s">
        <v>9</v>
      </c>
      <c r="F20" s="146" t="s">
        <v>10</v>
      </c>
      <c r="G20" s="750" t="s">
        <v>11</v>
      </c>
      <c r="H20" s="139"/>
      <c r="I20" s="139"/>
    </row>
    <row r="21" spans="1:10">
      <c r="A21" s="202">
        <v>1</v>
      </c>
      <c r="B21" s="971"/>
      <c r="C21" s="1130"/>
      <c r="D21" s="972"/>
      <c r="E21" s="1133"/>
      <c r="F21" s="968"/>
      <c r="G21" s="751" t="e">
        <f>F21/SUM($F$21:$F$25)</f>
        <v>#DIV/0!</v>
      </c>
    </row>
    <row r="22" spans="1:10">
      <c r="A22" s="202">
        <v>2</v>
      </c>
      <c r="B22" s="960"/>
      <c r="C22" s="1130"/>
      <c r="D22" s="964"/>
      <c r="E22" s="1133"/>
      <c r="F22" s="968"/>
      <c r="G22" s="752" t="e">
        <f>F22/SUM($F$21:$F$25)</f>
        <v>#DIV/0!</v>
      </c>
    </row>
    <row r="23" spans="1:10">
      <c r="A23" s="202">
        <v>3</v>
      </c>
      <c r="B23" s="960"/>
      <c r="C23" s="1130"/>
      <c r="D23" s="964"/>
      <c r="E23" s="1133"/>
      <c r="F23" s="968"/>
      <c r="G23" s="753" t="e">
        <f>F23/SUM($F$21:$F$25)</f>
        <v>#DIV/0!</v>
      </c>
    </row>
    <row r="24" spans="1:10">
      <c r="A24" s="202">
        <v>4</v>
      </c>
      <c r="B24" s="960"/>
      <c r="C24" s="1130"/>
      <c r="D24" s="964"/>
      <c r="E24" s="1133"/>
      <c r="F24" s="968"/>
      <c r="G24" s="752" t="e">
        <f>F24/SUM($F$21:$F$25)</f>
        <v>#DIV/0!</v>
      </c>
    </row>
    <row r="25" spans="1:10" ht="15.75" thickBot="1">
      <c r="A25" s="202">
        <v>5</v>
      </c>
      <c r="B25" s="962"/>
      <c r="C25" s="1132"/>
      <c r="D25" s="966"/>
      <c r="E25" s="1134"/>
      <c r="F25" s="970"/>
      <c r="G25" s="754" t="e">
        <f>F25/SUM($F$21:$F$25)</f>
        <v>#DIV/0!</v>
      </c>
    </row>
    <row r="26" spans="1:10" s="154" customFormat="1">
      <c r="B26" s="147"/>
      <c r="C26" s="147"/>
      <c r="D26" s="166"/>
      <c r="E26" s="166"/>
      <c r="F26" s="147"/>
    </row>
    <row r="27" spans="1:10" s="154" customFormat="1" ht="15.75" thickBot="1">
      <c r="B27" s="147"/>
      <c r="C27" s="147"/>
      <c r="D27" s="166"/>
      <c r="E27" s="166"/>
      <c r="F27" s="147"/>
    </row>
    <row r="28" spans="1:10" s="140" customFormat="1" ht="19.5" customHeight="1" thickBot="1">
      <c r="A28" s="155"/>
      <c r="B28" s="156" t="s">
        <v>275</v>
      </c>
      <c r="C28" s="157"/>
      <c r="D28" s="157"/>
      <c r="E28" s="157"/>
      <c r="F28" s="157"/>
      <c r="G28" s="158"/>
      <c r="H28" s="170"/>
      <c r="I28" s="170"/>
    </row>
    <row r="29" spans="1:10" s="154" customFormat="1" ht="15.75" thickBot="1">
      <c r="B29" s="147"/>
      <c r="C29" s="147"/>
      <c r="D29" s="166"/>
      <c r="E29" s="166"/>
      <c r="F29" s="147"/>
      <c r="H29" s="170"/>
      <c r="I29" s="170"/>
    </row>
    <row r="30" spans="1:10" s="169" customFormat="1" ht="13.5" customHeight="1" thickBot="1">
      <c r="B30" s="1309" t="s">
        <v>350</v>
      </c>
      <c r="C30" s="1310"/>
      <c r="D30" s="1310"/>
      <c r="E30" s="1311"/>
      <c r="F30" s="1294" t="s">
        <v>375</v>
      </c>
      <c r="G30" s="1295"/>
      <c r="H30" s="170"/>
      <c r="I30" s="170"/>
    </row>
    <row r="31" spans="1:10" s="170" customFormat="1" ht="12" customHeight="1">
      <c r="A31" s="169"/>
      <c r="B31" s="1312" t="s">
        <v>235</v>
      </c>
      <c r="C31" s="1307" t="s">
        <v>270</v>
      </c>
      <c r="D31" s="1307" t="s">
        <v>87</v>
      </c>
      <c r="E31" s="1313" t="s">
        <v>86</v>
      </c>
      <c r="F31" s="1292" t="s">
        <v>357</v>
      </c>
      <c r="G31" s="1296" t="s">
        <v>358</v>
      </c>
    </row>
    <row r="32" spans="1:10" s="170" customFormat="1" ht="32.25" customHeight="1">
      <c r="A32" s="169"/>
      <c r="B32" s="1288"/>
      <c r="C32" s="1308"/>
      <c r="D32" s="1308"/>
      <c r="E32" s="1306"/>
      <c r="F32" s="1293"/>
      <c r="G32" s="1297"/>
    </row>
    <row r="33" spans="1:16" s="170" customFormat="1">
      <c r="A33" s="169"/>
      <c r="B33" s="171" t="s">
        <v>6</v>
      </c>
      <c r="C33" s="172" t="s">
        <v>7</v>
      </c>
      <c r="D33" s="172" t="s">
        <v>8</v>
      </c>
      <c r="E33" s="698" t="s">
        <v>9</v>
      </c>
      <c r="F33" s="171" t="s">
        <v>10</v>
      </c>
      <c r="G33" s="173" t="s">
        <v>11</v>
      </c>
    </row>
    <row r="34" spans="1:16" s="147" customFormat="1">
      <c r="A34" s="202">
        <v>1</v>
      </c>
      <c r="B34" s="971"/>
      <c r="C34" s="1130"/>
      <c r="D34" s="972"/>
      <c r="E34" s="1133"/>
      <c r="F34" s="968"/>
      <c r="G34" s="973"/>
      <c r="H34" s="170"/>
      <c r="I34" s="170"/>
    </row>
    <row r="35" spans="1:16" s="147" customFormat="1">
      <c r="A35" s="202">
        <v>2</v>
      </c>
      <c r="B35" s="971"/>
      <c r="C35" s="1130"/>
      <c r="D35" s="972"/>
      <c r="E35" s="1133"/>
      <c r="F35" s="968"/>
      <c r="G35" s="973"/>
      <c r="H35" s="170"/>
      <c r="I35" s="170"/>
    </row>
    <row r="36" spans="1:16" s="147" customFormat="1">
      <c r="A36" s="202">
        <v>3</v>
      </c>
      <c r="B36" s="971"/>
      <c r="C36" s="1130"/>
      <c r="D36" s="972"/>
      <c r="E36" s="1133"/>
      <c r="F36" s="968"/>
      <c r="G36" s="973"/>
      <c r="H36" s="170"/>
      <c r="I36" s="170"/>
    </row>
    <row r="37" spans="1:16" s="147" customFormat="1">
      <c r="A37" s="202">
        <v>4</v>
      </c>
      <c r="B37" s="971"/>
      <c r="C37" s="1130"/>
      <c r="D37" s="972"/>
      <c r="E37" s="1133"/>
      <c r="F37" s="968"/>
      <c r="G37" s="973"/>
      <c r="H37" s="170"/>
      <c r="I37" s="170"/>
    </row>
    <row r="38" spans="1:16" s="147" customFormat="1" ht="15.75" thickBot="1">
      <c r="A38" s="202">
        <v>5</v>
      </c>
      <c r="B38" s="962"/>
      <c r="C38" s="1132"/>
      <c r="D38" s="966"/>
      <c r="E38" s="1134"/>
      <c r="F38" s="970"/>
      <c r="G38" s="974"/>
      <c r="H38" s="170"/>
      <c r="I38" s="170"/>
    </row>
    <row r="39" spans="1:16" customFormat="1" ht="12.75"/>
    <row r="40" spans="1:16" s="147" customFormat="1" ht="15.75" thickBot="1"/>
    <row r="41" spans="1:16" s="140" customFormat="1" ht="19.5" customHeight="1" thickBot="1">
      <c r="A41" s="155"/>
      <c r="B41" s="156" t="s">
        <v>276</v>
      </c>
      <c r="C41" s="157"/>
      <c r="D41" s="157"/>
      <c r="E41" s="157"/>
      <c r="F41" s="157"/>
      <c r="G41" s="157"/>
      <c r="H41" s="157"/>
      <c r="I41" s="157"/>
      <c r="J41" s="157"/>
      <c r="K41" s="157"/>
      <c r="L41" s="158"/>
    </row>
    <row r="42" spans="1:16" s="147" customFormat="1" ht="15.75" thickBot="1"/>
    <row r="43" spans="1:16" s="147" customFormat="1" ht="15" customHeight="1">
      <c r="B43" s="1290" t="s">
        <v>129</v>
      </c>
      <c r="C43" s="1301"/>
      <c r="D43" s="1301"/>
      <c r="E43" s="1302"/>
      <c r="F43" s="1280" t="s">
        <v>376</v>
      </c>
      <c r="G43" s="1281"/>
      <c r="H43" s="1281"/>
      <c r="I43" s="1281"/>
      <c r="J43" s="1281"/>
      <c r="K43" s="1281"/>
      <c r="L43" s="1282"/>
      <c r="M43" s="139"/>
      <c r="N43" s="139"/>
      <c r="O43" s="139"/>
      <c r="P43" s="139"/>
    </row>
    <row r="44" spans="1:16" s="147" customFormat="1" ht="27.75" customHeight="1">
      <c r="B44" s="1287" t="s">
        <v>235</v>
      </c>
      <c r="C44" s="1303" t="s">
        <v>270</v>
      </c>
      <c r="D44" s="1303" t="s">
        <v>87</v>
      </c>
      <c r="E44" s="1305" t="s">
        <v>86</v>
      </c>
      <c r="F44" s="1287" t="s">
        <v>353</v>
      </c>
      <c r="G44" s="1283" t="s">
        <v>351</v>
      </c>
      <c r="H44" s="1284"/>
      <c r="I44" s="1284"/>
      <c r="J44" s="1285"/>
      <c r="K44" s="1283" t="s">
        <v>360</v>
      </c>
      <c r="L44" s="1286"/>
      <c r="M44" s="139"/>
      <c r="N44" s="139"/>
      <c r="O44" s="139"/>
      <c r="P44" s="139"/>
    </row>
    <row r="45" spans="1:16" ht="83.25" customHeight="1">
      <c r="B45" s="1288"/>
      <c r="C45" s="1304"/>
      <c r="D45" s="1304"/>
      <c r="E45" s="1306"/>
      <c r="F45" s="1288"/>
      <c r="G45" s="145" t="s">
        <v>354</v>
      </c>
      <c r="H45" s="145" t="s">
        <v>355</v>
      </c>
      <c r="I45" s="145" t="s">
        <v>359</v>
      </c>
      <c r="J45" s="174" t="s">
        <v>352</v>
      </c>
      <c r="K45" s="145" t="s">
        <v>1</v>
      </c>
      <c r="L45" s="175" t="s">
        <v>356</v>
      </c>
    </row>
    <row r="46" spans="1:16">
      <c r="B46" s="171" t="s">
        <v>6</v>
      </c>
      <c r="C46" s="176" t="s">
        <v>7</v>
      </c>
      <c r="D46" s="172" t="s">
        <v>8</v>
      </c>
      <c r="E46" s="698" t="s">
        <v>9</v>
      </c>
      <c r="F46" s="177" t="s">
        <v>10</v>
      </c>
      <c r="G46" s="172" t="s">
        <v>11</v>
      </c>
      <c r="H46" s="178" t="s">
        <v>12</v>
      </c>
      <c r="I46" s="172" t="s">
        <v>13</v>
      </c>
      <c r="J46" s="172" t="s">
        <v>14</v>
      </c>
      <c r="K46" s="172" t="s">
        <v>15</v>
      </c>
      <c r="L46" s="179" t="s">
        <v>16</v>
      </c>
    </row>
    <row r="47" spans="1:16">
      <c r="A47" s="202">
        <v>1</v>
      </c>
      <c r="B47" s="971"/>
      <c r="C47" s="1130"/>
      <c r="D47" s="972"/>
      <c r="E47" s="1130"/>
      <c r="F47" s="755">
        <f>G47+H47+K47</f>
        <v>0</v>
      </c>
      <c r="G47" s="968"/>
      <c r="H47" s="968"/>
      <c r="I47" s="968"/>
      <c r="J47" s="977"/>
      <c r="K47" s="968"/>
      <c r="L47" s="978"/>
    </row>
    <row r="48" spans="1:16">
      <c r="A48" s="202">
        <v>2</v>
      </c>
      <c r="B48" s="971"/>
      <c r="C48" s="1130"/>
      <c r="D48" s="972"/>
      <c r="E48" s="1130"/>
      <c r="F48" s="755">
        <f>G48+H48+K48</f>
        <v>0</v>
      </c>
      <c r="G48" s="968"/>
      <c r="H48" s="968"/>
      <c r="I48" s="968"/>
      <c r="J48" s="977"/>
      <c r="K48" s="968"/>
      <c r="L48" s="978"/>
    </row>
    <row r="49" spans="1:12">
      <c r="A49" s="202">
        <v>3</v>
      </c>
      <c r="B49" s="971"/>
      <c r="C49" s="1130"/>
      <c r="D49" s="972"/>
      <c r="E49" s="1130"/>
      <c r="F49" s="755">
        <f>G49+H49+K49</f>
        <v>0</v>
      </c>
      <c r="G49" s="968"/>
      <c r="H49" s="968"/>
      <c r="I49" s="968"/>
      <c r="J49" s="977"/>
      <c r="K49" s="968"/>
      <c r="L49" s="978"/>
    </row>
    <row r="50" spans="1:12">
      <c r="A50" s="202">
        <v>4</v>
      </c>
      <c r="B50" s="971"/>
      <c r="C50" s="1130"/>
      <c r="D50" s="972"/>
      <c r="E50" s="1130"/>
      <c r="F50" s="755">
        <f>G50+H50+K50</f>
        <v>0</v>
      </c>
      <c r="G50" s="968"/>
      <c r="H50" s="968"/>
      <c r="I50" s="968"/>
      <c r="J50" s="977"/>
      <c r="K50" s="968"/>
      <c r="L50" s="978"/>
    </row>
    <row r="51" spans="1:12" ht="15.75" thickBot="1">
      <c r="A51" s="202">
        <v>5</v>
      </c>
      <c r="B51" s="975"/>
      <c r="C51" s="1132"/>
      <c r="D51" s="976"/>
      <c r="E51" s="1137"/>
      <c r="F51" s="756">
        <f>G51+H51+K51</f>
        <v>0</v>
      </c>
      <c r="G51" s="979"/>
      <c r="H51" s="979"/>
      <c r="I51" s="979"/>
      <c r="J51" s="980"/>
      <c r="K51" s="979"/>
      <c r="L51" s="981"/>
    </row>
    <row r="52" spans="1:12" s="147" customFormat="1"/>
    <row r="53" spans="1:12" s="147" customFormat="1" ht="15.75" thickBot="1"/>
    <row r="54" spans="1:12" s="140" customFormat="1" ht="19.5" customHeight="1" thickBot="1">
      <c r="A54" s="155"/>
      <c r="B54" s="156" t="s">
        <v>277</v>
      </c>
      <c r="C54" s="157"/>
      <c r="D54" s="157"/>
      <c r="E54" s="157"/>
      <c r="F54" s="158"/>
      <c r="G54" s="139"/>
    </row>
    <row r="55" spans="1:12" s="147" customFormat="1" ht="15.75" thickBot="1"/>
    <row r="56" spans="1:12" s="147" customFormat="1" ht="12.75" customHeight="1">
      <c r="B56" s="1298" t="s">
        <v>128</v>
      </c>
      <c r="C56" s="1299"/>
      <c r="D56" s="1299"/>
      <c r="E56" s="1300"/>
      <c r="F56" s="758" t="s">
        <v>89</v>
      </c>
    </row>
    <row r="57" spans="1:12" ht="60">
      <c r="B57" s="161" t="s">
        <v>235</v>
      </c>
      <c r="C57" s="145" t="s">
        <v>270</v>
      </c>
      <c r="D57" s="145" t="s">
        <v>87</v>
      </c>
      <c r="E57" s="698" t="s">
        <v>86</v>
      </c>
      <c r="F57" s="180" t="s">
        <v>131</v>
      </c>
      <c r="G57" s="147"/>
      <c r="H57" s="147"/>
    </row>
    <row r="58" spans="1:12">
      <c r="B58" s="163" t="s">
        <v>6</v>
      </c>
      <c r="C58" s="164" t="s">
        <v>7</v>
      </c>
      <c r="D58" s="146" t="s">
        <v>8</v>
      </c>
      <c r="E58" s="146" t="s">
        <v>9</v>
      </c>
      <c r="F58" s="684" t="s">
        <v>10</v>
      </c>
      <c r="G58" s="147"/>
      <c r="H58" s="147"/>
    </row>
    <row r="59" spans="1:12" s="147" customFormat="1">
      <c r="A59" s="202">
        <v>1</v>
      </c>
      <c r="B59" s="971"/>
      <c r="C59" s="1130"/>
      <c r="D59" s="972"/>
      <c r="E59" s="1133"/>
      <c r="F59" s="982"/>
    </row>
    <row r="60" spans="1:12" s="147" customFormat="1">
      <c r="A60" s="202">
        <v>2</v>
      </c>
      <c r="B60" s="971"/>
      <c r="C60" s="1130"/>
      <c r="D60" s="972"/>
      <c r="E60" s="1133"/>
      <c r="F60" s="982"/>
    </row>
    <row r="61" spans="1:12" s="147" customFormat="1">
      <c r="A61" s="202">
        <v>3</v>
      </c>
      <c r="B61" s="971"/>
      <c r="C61" s="1130"/>
      <c r="D61" s="972"/>
      <c r="E61" s="1133"/>
      <c r="F61" s="982"/>
    </row>
    <row r="62" spans="1:12" s="147" customFormat="1">
      <c r="A62" s="202">
        <v>4</v>
      </c>
      <c r="B62" s="971"/>
      <c r="C62" s="1130"/>
      <c r="D62" s="972"/>
      <c r="E62" s="1133"/>
      <c r="F62" s="982"/>
    </row>
    <row r="63" spans="1:12" s="147" customFormat="1" ht="15.75" thickBot="1">
      <c r="A63" s="202">
        <v>5</v>
      </c>
      <c r="B63" s="975"/>
      <c r="C63" s="1132"/>
      <c r="D63" s="976"/>
      <c r="E63" s="1134"/>
      <c r="F63" s="983"/>
    </row>
    <row r="64" spans="1:12" s="147" customFormat="1"/>
    <row r="65" spans="1:9" s="147" customFormat="1" ht="15.75" thickBot="1"/>
    <row r="66" spans="1:9" s="140" customFormat="1" ht="19.5" customHeight="1" thickBot="1">
      <c r="A66" s="155"/>
      <c r="B66" s="156" t="s">
        <v>278</v>
      </c>
      <c r="C66" s="157"/>
      <c r="D66" s="157"/>
      <c r="E66" s="157"/>
      <c r="F66" s="158"/>
      <c r="G66" s="139"/>
    </row>
    <row r="67" spans="1:9" s="147" customFormat="1" ht="15.75" thickBot="1"/>
    <row r="68" spans="1:9" s="147" customFormat="1" ht="45" customHeight="1">
      <c r="B68" s="1298" t="s">
        <v>128</v>
      </c>
      <c r="C68" s="1299"/>
      <c r="D68" s="1299"/>
      <c r="E68" s="1300"/>
      <c r="F68" s="757" t="s">
        <v>88</v>
      </c>
      <c r="G68" s="139"/>
      <c r="H68" s="139"/>
      <c r="I68" s="139"/>
    </row>
    <row r="69" spans="1:9" ht="75">
      <c r="B69" s="161" t="s">
        <v>235</v>
      </c>
      <c r="C69" s="698" t="s">
        <v>270</v>
      </c>
      <c r="D69" s="698" t="s">
        <v>87</v>
      </c>
      <c r="E69" s="698" t="s">
        <v>86</v>
      </c>
      <c r="F69" s="683" t="s">
        <v>386</v>
      </c>
    </row>
    <row r="70" spans="1:9">
      <c r="B70" s="163" t="s">
        <v>6</v>
      </c>
      <c r="C70" s="164" t="s">
        <v>7</v>
      </c>
      <c r="D70" s="146" t="s">
        <v>8</v>
      </c>
      <c r="E70" s="146" t="s">
        <v>9</v>
      </c>
      <c r="F70" s="165" t="s">
        <v>10</v>
      </c>
    </row>
    <row r="71" spans="1:9">
      <c r="A71" s="202">
        <v>1</v>
      </c>
      <c r="B71" s="971"/>
      <c r="C71" s="1130"/>
      <c r="D71" s="972"/>
      <c r="E71" s="1133"/>
      <c r="F71" s="984"/>
    </row>
    <row r="72" spans="1:9">
      <c r="A72" s="202">
        <v>2</v>
      </c>
      <c r="B72" s="971"/>
      <c r="C72" s="1130"/>
      <c r="D72" s="972"/>
      <c r="E72" s="1133"/>
      <c r="F72" s="984"/>
    </row>
    <row r="73" spans="1:9">
      <c r="A73" s="202">
        <v>3</v>
      </c>
      <c r="B73" s="971"/>
      <c r="C73" s="1130"/>
      <c r="D73" s="972"/>
      <c r="E73" s="1133"/>
      <c r="F73" s="984"/>
    </row>
    <row r="74" spans="1:9">
      <c r="A74" s="202">
        <v>4</v>
      </c>
      <c r="B74" s="960"/>
      <c r="C74" s="1130"/>
      <c r="D74" s="964"/>
      <c r="E74" s="1133"/>
      <c r="F74" s="984"/>
    </row>
    <row r="75" spans="1:9" ht="15.75" thickBot="1">
      <c r="A75" s="202">
        <v>5</v>
      </c>
      <c r="B75" s="962"/>
      <c r="C75" s="1132"/>
      <c r="D75" s="966"/>
      <c r="E75" s="1134"/>
      <c r="F75" s="985"/>
    </row>
  </sheetData>
  <sheetProtection algorithmName="SHA-512" hashValue="8AEJ/b+2OatcGKIssYFX+yPvOuRYChSCFW4iB+dQITkNE/JAaelf2vHcgJGQbFqCWnlTitT7BOqZA2LoaRG/mA==" saltValue="0QPvka7EJF84tSfxdJ76Hg==" spinCount="100000" sheet="1" objects="1" scenarios="1"/>
  <mergeCells count="23">
    <mergeCell ref="B56:E56"/>
    <mergeCell ref="B68:E68"/>
    <mergeCell ref="B18:E18"/>
    <mergeCell ref="B43:E43"/>
    <mergeCell ref="B6:E6"/>
    <mergeCell ref="B44:B45"/>
    <mergeCell ref="C44:C45"/>
    <mergeCell ref="D44:D45"/>
    <mergeCell ref="E44:E45"/>
    <mergeCell ref="D31:D32"/>
    <mergeCell ref="B30:E30"/>
    <mergeCell ref="B31:B32"/>
    <mergeCell ref="C31:C32"/>
    <mergeCell ref="E31:E32"/>
    <mergeCell ref="F43:L43"/>
    <mergeCell ref="G44:J44"/>
    <mergeCell ref="K44:L44"/>
    <mergeCell ref="F44:F45"/>
    <mergeCell ref="F6:F7"/>
    <mergeCell ref="F18:F19"/>
    <mergeCell ref="F31:F32"/>
    <mergeCell ref="F30:G30"/>
    <mergeCell ref="G31:G32"/>
  </mergeCells>
  <dataValidations count="2">
    <dataValidation type="list" allowBlank="1" showInputMessage="1" showErrorMessage="1" sqref="C9:C13 C21:C25 C59:C63 C47:C51 C34:C38 C71:C75" xr:uid="{00000000-0002-0000-0900-000000000000}">
      <formula1>"LEI code,Non-LEI code,"</formula1>
    </dataValidation>
    <dataValidation type="list" allowBlank="1" showInputMessage="1" showErrorMessage="1" sqref="E21:E25 E34:E38 E59:E63 E47:E51 E9:E13 E71:E75" xr:uid="{00000000-0002-0000-0900-000001000000}">
      <formula1>"1,2,"</formula1>
    </dataValidation>
  </dataValidations>
  <pageMargins left="0.7" right="0.7" top="0.75" bottom="0.75" header="0.3" footer="0.3"/>
  <pageSetup paperSize="9" orientation="portrait" r:id="rId1"/>
  <headerFooter>
    <oddHeader>&amp;L&amp;"Times New Roman,Regular"&amp;12&amp;K000000Central Bank of Ireland - RESTRICTED</oddHeader>
    <evenHeader>&amp;L&amp;"Times New Roman,Regular"&amp;12&amp;K000000Central Bank of Ireland - RESTRICTED</evenHeader>
    <firstHeader>&amp;L&amp;"Times New Roman,Regular"&amp;12&amp;K000000Central Bank of Ireland - RESTRICTED</firstHeader>
  </headerFooter>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2">
    <tabColor theme="9" tint="0.59999389629810485"/>
  </sheetPr>
  <dimension ref="A1:O40"/>
  <sheetViews>
    <sheetView showGridLines="0" topLeftCell="A19" zoomScale="115" zoomScaleNormal="115" workbookViewId="0">
      <selection activeCell="C5" sqref="C5"/>
    </sheetView>
  </sheetViews>
  <sheetFormatPr defaultColWidth="9" defaultRowHeight="14.25"/>
  <cols>
    <col min="1" max="1" width="7.625" style="38" customWidth="1"/>
    <col min="2" max="2" width="79.75" style="14" customWidth="1"/>
    <col min="3" max="3" width="10.25" style="14" customWidth="1"/>
    <col min="4" max="4" width="10.25" style="15" customWidth="1"/>
    <col min="5" max="5" width="20.375" style="15" customWidth="1"/>
    <col min="6" max="6" width="50.125" style="39" customWidth="1"/>
    <col min="7" max="16384" width="9" style="14"/>
  </cols>
  <sheetData>
    <row r="1" spans="1:11">
      <c r="A1" s="1314" t="s">
        <v>191</v>
      </c>
      <c r="B1" s="1314"/>
      <c r="C1" s="1314"/>
      <c r="D1" s="35"/>
      <c r="E1" s="36"/>
      <c r="F1" s="37"/>
    </row>
    <row r="2" spans="1:11" s="15" customFormat="1">
      <c r="A2" s="35"/>
      <c r="B2" s="35"/>
      <c r="C2" s="35"/>
      <c r="D2" s="35"/>
      <c r="E2" s="36"/>
      <c r="F2" s="37"/>
    </row>
    <row r="3" spans="1:11" ht="21" customHeight="1">
      <c r="C3" s="33" t="s">
        <v>1</v>
      </c>
    </row>
    <row r="4" spans="1:11">
      <c r="A4" s="11" t="s">
        <v>0</v>
      </c>
      <c r="B4" s="12" t="s">
        <v>2</v>
      </c>
      <c r="C4" s="18" t="s">
        <v>6</v>
      </c>
      <c r="D4" s="40"/>
      <c r="E4" s="41"/>
      <c r="F4" s="42"/>
    </row>
    <row r="5" spans="1:11">
      <c r="A5" s="11" t="s">
        <v>6</v>
      </c>
      <c r="B5" s="43" t="s">
        <v>141</v>
      </c>
      <c r="C5" s="746">
        <f>1/3*'IF3'!C5</f>
        <v>0</v>
      </c>
      <c r="E5" s="39"/>
    </row>
    <row r="6" spans="1:11">
      <c r="A6" s="11" t="s">
        <v>7</v>
      </c>
      <c r="B6" s="13" t="s">
        <v>142</v>
      </c>
      <c r="C6" s="929"/>
      <c r="D6" s="39"/>
      <c r="E6" s="39"/>
      <c r="G6" s="39"/>
      <c r="H6" s="39"/>
      <c r="I6" s="39"/>
      <c r="J6" s="39"/>
      <c r="K6" s="39"/>
    </row>
    <row r="7" spans="1:11">
      <c r="A7" s="11" t="s">
        <v>8</v>
      </c>
      <c r="B7" s="44" t="s">
        <v>143</v>
      </c>
      <c r="C7" s="860">
        <f>C8+C9+C10+C21+C27+C33+C34</f>
        <v>0</v>
      </c>
      <c r="D7" s="39"/>
      <c r="E7" s="39"/>
      <c r="G7" s="39"/>
      <c r="H7" s="39"/>
      <c r="I7" s="39"/>
      <c r="J7" s="39"/>
      <c r="K7" s="39"/>
    </row>
    <row r="8" spans="1:11">
      <c r="A8" s="11" t="s">
        <v>9</v>
      </c>
      <c r="B8" s="45" t="s">
        <v>144</v>
      </c>
      <c r="C8" s="928"/>
      <c r="D8" s="39"/>
      <c r="E8" s="39"/>
      <c r="G8" s="39"/>
      <c r="H8" s="39"/>
      <c r="I8" s="39"/>
      <c r="J8" s="39"/>
      <c r="K8" s="39"/>
    </row>
    <row r="9" spans="1:11">
      <c r="A9" s="11" t="s">
        <v>10</v>
      </c>
      <c r="B9" s="45" t="s">
        <v>145</v>
      </c>
      <c r="C9" s="928"/>
      <c r="D9" s="39"/>
      <c r="E9" s="39"/>
      <c r="G9" s="39"/>
      <c r="H9" s="39"/>
      <c r="I9" s="39"/>
      <c r="J9" s="39"/>
      <c r="K9" s="39"/>
    </row>
    <row r="10" spans="1:11">
      <c r="A10" s="11" t="s">
        <v>11</v>
      </c>
      <c r="B10" s="47" t="s">
        <v>146</v>
      </c>
      <c r="C10" s="714">
        <f>SUM(C11:C20)</f>
        <v>0</v>
      </c>
      <c r="D10" s="39"/>
      <c r="E10" s="39"/>
      <c r="G10" s="39"/>
      <c r="H10" s="39"/>
      <c r="I10" s="39"/>
      <c r="J10" s="39"/>
      <c r="K10" s="39"/>
    </row>
    <row r="11" spans="1:11">
      <c r="A11" s="11" t="s">
        <v>12</v>
      </c>
      <c r="B11" s="48" t="s">
        <v>79</v>
      </c>
      <c r="C11" s="929"/>
      <c r="E11" s="39"/>
      <c r="F11" s="46"/>
    </row>
    <row r="12" spans="1:11">
      <c r="A12" s="11" t="s">
        <v>13</v>
      </c>
      <c r="B12" s="49" t="s">
        <v>74</v>
      </c>
      <c r="C12" s="929"/>
      <c r="E12" s="39"/>
      <c r="F12" s="46"/>
    </row>
    <row r="13" spans="1:11">
      <c r="A13" s="11" t="s">
        <v>14</v>
      </c>
      <c r="B13" s="49" t="s">
        <v>75</v>
      </c>
      <c r="C13" s="929"/>
      <c r="E13" s="39"/>
      <c r="F13" s="46"/>
    </row>
    <row r="14" spans="1:11">
      <c r="A14" s="11" t="s">
        <v>15</v>
      </c>
      <c r="B14" s="49" t="s">
        <v>118</v>
      </c>
      <c r="C14" s="929"/>
      <c r="E14" s="39"/>
      <c r="F14" s="46"/>
    </row>
    <row r="15" spans="1:11">
      <c r="A15" s="11" t="s">
        <v>16</v>
      </c>
      <c r="B15" s="49" t="s">
        <v>76</v>
      </c>
      <c r="C15" s="929"/>
      <c r="E15" s="39"/>
      <c r="F15" s="46"/>
    </row>
    <row r="16" spans="1:11">
      <c r="A16" s="11" t="s">
        <v>17</v>
      </c>
      <c r="B16" s="49" t="s">
        <v>77</v>
      </c>
      <c r="C16" s="929"/>
      <c r="E16" s="39"/>
      <c r="F16" s="46"/>
    </row>
    <row r="17" spans="1:15" ht="28.5">
      <c r="A17" s="11" t="s">
        <v>18</v>
      </c>
      <c r="B17" s="50" t="s">
        <v>112</v>
      </c>
      <c r="C17" s="929"/>
      <c r="E17" s="39"/>
      <c r="F17" s="46"/>
    </row>
    <row r="18" spans="1:15" ht="28.5">
      <c r="A18" s="11" t="s">
        <v>19</v>
      </c>
      <c r="B18" s="50" t="s">
        <v>114</v>
      </c>
      <c r="C18" s="929"/>
      <c r="E18" s="759"/>
      <c r="F18" s="46"/>
      <c r="G18" s="15"/>
      <c r="H18" s="15"/>
      <c r="I18" s="15"/>
      <c r="J18" s="15"/>
      <c r="K18" s="15"/>
      <c r="L18" s="15"/>
      <c r="M18" s="15"/>
      <c r="N18" s="15"/>
      <c r="O18" s="15"/>
    </row>
    <row r="19" spans="1:15">
      <c r="A19" s="11" t="s">
        <v>20</v>
      </c>
      <c r="B19" s="51" t="s">
        <v>78</v>
      </c>
      <c r="C19" s="929"/>
      <c r="E19" s="39"/>
      <c r="F19" s="46"/>
      <c r="G19" s="15"/>
      <c r="H19" s="15"/>
      <c r="I19" s="15"/>
      <c r="J19" s="15"/>
      <c r="K19" s="15"/>
      <c r="L19" s="15"/>
      <c r="M19" s="15"/>
      <c r="N19" s="15"/>
      <c r="O19" s="15"/>
    </row>
    <row r="20" spans="1:15">
      <c r="A20" s="11" t="s">
        <v>21</v>
      </c>
      <c r="B20" s="51" t="s">
        <v>387</v>
      </c>
      <c r="C20" s="929"/>
      <c r="E20" s="39"/>
      <c r="F20" s="46"/>
      <c r="G20" s="15"/>
      <c r="H20" s="15"/>
      <c r="I20" s="15"/>
      <c r="J20" s="15"/>
      <c r="K20" s="15"/>
      <c r="L20" s="15"/>
      <c r="M20" s="15"/>
      <c r="N20" s="15"/>
      <c r="O20" s="15"/>
    </row>
    <row r="21" spans="1:15">
      <c r="A21" s="11" t="s">
        <v>22</v>
      </c>
      <c r="B21" s="52" t="s">
        <v>147</v>
      </c>
      <c r="C21" s="714">
        <f>SUM(C22:C26)</f>
        <v>0</v>
      </c>
      <c r="E21" s="39"/>
      <c r="F21" s="46"/>
      <c r="G21" s="15"/>
      <c r="H21" s="15"/>
      <c r="I21" s="15"/>
      <c r="J21" s="15"/>
      <c r="K21" s="15"/>
      <c r="L21" s="15"/>
      <c r="M21" s="15"/>
      <c r="N21" s="15"/>
      <c r="O21" s="15"/>
    </row>
    <row r="22" spans="1:15" ht="28.5">
      <c r="A22" s="11" t="s">
        <v>23</v>
      </c>
      <c r="B22" s="51" t="s">
        <v>113</v>
      </c>
      <c r="C22" s="929"/>
      <c r="D22" s="200"/>
      <c r="E22" s="39"/>
      <c r="F22" s="46"/>
      <c r="G22" s="15"/>
      <c r="H22" s="15"/>
      <c r="I22" s="15"/>
      <c r="J22" s="15"/>
      <c r="K22" s="15"/>
      <c r="L22" s="15"/>
      <c r="M22" s="15"/>
      <c r="N22" s="15"/>
      <c r="O22" s="15"/>
    </row>
    <row r="23" spans="1:15" ht="28.5">
      <c r="A23" s="11" t="s">
        <v>24</v>
      </c>
      <c r="B23" s="51" t="s">
        <v>80</v>
      </c>
      <c r="C23" s="929"/>
      <c r="D23" s="200"/>
      <c r="E23" s="39"/>
      <c r="F23" s="46"/>
      <c r="G23" s="15"/>
      <c r="H23" s="15"/>
      <c r="I23" s="15"/>
      <c r="J23" s="15"/>
      <c r="K23" s="15"/>
      <c r="L23" s="15"/>
      <c r="M23" s="15"/>
      <c r="N23" s="15"/>
      <c r="O23" s="15"/>
    </row>
    <row r="24" spans="1:15">
      <c r="A24" s="11" t="s">
        <v>25</v>
      </c>
      <c r="B24" s="51" t="s">
        <v>72</v>
      </c>
      <c r="C24" s="929"/>
      <c r="D24" s="200"/>
      <c r="E24" s="39"/>
      <c r="F24" s="46"/>
      <c r="G24" s="15"/>
      <c r="H24" s="15"/>
      <c r="I24" s="15"/>
      <c r="J24" s="15"/>
      <c r="K24" s="15"/>
      <c r="L24" s="15"/>
      <c r="M24" s="15"/>
      <c r="N24" s="15"/>
      <c r="O24" s="15"/>
    </row>
    <row r="25" spans="1:15">
      <c r="A25" s="11" t="s">
        <v>26</v>
      </c>
      <c r="B25" s="51" t="s">
        <v>73</v>
      </c>
      <c r="C25" s="929"/>
      <c r="D25" s="200"/>
      <c r="E25" s="39"/>
      <c r="F25" s="46"/>
      <c r="G25" s="15"/>
      <c r="H25" s="15"/>
      <c r="I25" s="15"/>
      <c r="J25" s="15"/>
      <c r="K25" s="15"/>
      <c r="L25" s="15"/>
      <c r="M25" s="15"/>
      <c r="N25" s="15"/>
      <c r="O25" s="15"/>
    </row>
    <row r="26" spans="1:15">
      <c r="A26" s="11" t="s">
        <v>27</v>
      </c>
      <c r="B26" s="53" t="s">
        <v>115</v>
      </c>
      <c r="C26" s="929"/>
      <c r="D26" s="200"/>
      <c r="E26" s="39"/>
      <c r="F26" s="46"/>
      <c r="G26" s="15"/>
      <c r="H26" s="15"/>
      <c r="I26" s="15"/>
      <c r="J26" s="15"/>
      <c r="K26" s="15"/>
      <c r="L26" s="15"/>
      <c r="M26" s="15"/>
      <c r="N26" s="15"/>
      <c r="O26" s="15"/>
    </row>
    <row r="27" spans="1:15">
      <c r="A27" s="11" t="s">
        <v>28</v>
      </c>
      <c r="B27" s="52" t="s">
        <v>148</v>
      </c>
      <c r="C27" s="714">
        <f>SUM(C28:C32)</f>
        <v>0</v>
      </c>
      <c r="E27" s="39"/>
      <c r="F27" s="46"/>
      <c r="G27" s="15"/>
      <c r="H27" s="15"/>
      <c r="I27" s="15"/>
      <c r="J27" s="15"/>
      <c r="K27" s="15"/>
      <c r="L27" s="15"/>
      <c r="M27" s="15"/>
      <c r="N27" s="15"/>
      <c r="O27" s="15"/>
    </row>
    <row r="28" spans="1:15">
      <c r="A28" s="11" t="s">
        <v>29</v>
      </c>
      <c r="B28" s="53" t="s">
        <v>116</v>
      </c>
      <c r="C28" s="929"/>
      <c r="E28" s="39"/>
      <c r="F28" s="46"/>
      <c r="G28" s="15"/>
      <c r="H28" s="15"/>
      <c r="I28" s="15"/>
      <c r="J28" s="15"/>
      <c r="K28" s="15"/>
      <c r="L28" s="15"/>
      <c r="M28" s="15"/>
      <c r="N28" s="15"/>
      <c r="O28" s="15"/>
    </row>
    <row r="29" spans="1:15">
      <c r="A29" s="11" t="s">
        <v>30</v>
      </c>
      <c r="B29" s="54" t="s">
        <v>149</v>
      </c>
      <c r="C29" s="929"/>
      <c r="D29" s="201"/>
      <c r="E29" s="39"/>
      <c r="F29" s="46"/>
      <c r="G29" s="15"/>
      <c r="H29" s="15"/>
      <c r="I29" s="15"/>
      <c r="J29" s="15"/>
      <c r="K29" s="15"/>
      <c r="L29" s="15"/>
      <c r="M29" s="15"/>
      <c r="N29" s="15"/>
      <c r="O29" s="15"/>
    </row>
    <row r="30" spans="1:15">
      <c r="A30" s="11" t="s">
        <v>31</v>
      </c>
      <c r="B30" s="53" t="s">
        <v>117</v>
      </c>
      <c r="C30" s="929"/>
      <c r="D30" s="201"/>
      <c r="E30" s="39"/>
      <c r="F30" s="46"/>
      <c r="G30" s="15"/>
      <c r="H30" s="15"/>
      <c r="I30" s="15"/>
      <c r="J30" s="15"/>
      <c r="K30" s="15"/>
      <c r="L30" s="15"/>
      <c r="M30" s="15"/>
      <c r="N30" s="15"/>
      <c r="O30" s="15"/>
    </row>
    <row r="31" spans="1:15">
      <c r="A31" s="11" t="s">
        <v>32</v>
      </c>
      <c r="B31" s="53" t="s">
        <v>82</v>
      </c>
      <c r="C31" s="929"/>
      <c r="E31" s="39"/>
      <c r="F31" s="46"/>
      <c r="G31" s="15"/>
      <c r="H31" s="15"/>
      <c r="I31" s="15"/>
      <c r="J31" s="15"/>
      <c r="K31" s="15"/>
      <c r="L31" s="15"/>
      <c r="M31" s="15"/>
      <c r="N31" s="15"/>
      <c r="O31" s="15"/>
    </row>
    <row r="32" spans="1:15">
      <c r="A32" s="11" t="s">
        <v>33</v>
      </c>
      <c r="B32" s="53" t="s">
        <v>81</v>
      </c>
      <c r="C32" s="929"/>
      <c r="D32" s="201"/>
      <c r="E32" s="39"/>
      <c r="F32" s="46"/>
      <c r="G32" s="15"/>
      <c r="H32" s="15"/>
      <c r="I32" s="15"/>
      <c r="J32" s="15"/>
      <c r="K32" s="15"/>
      <c r="L32" s="15"/>
      <c r="M32" s="15"/>
      <c r="N32" s="15"/>
      <c r="O32" s="15"/>
    </row>
    <row r="33" spans="1:15">
      <c r="A33" s="11" t="s">
        <v>34</v>
      </c>
      <c r="B33" s="30" t="s">
        <v>119</v>
      </c>
      <c r="C33" s="929"/>
      <c r="D33" s="201"/>
      <c r="E33" s="39"/>
      <c r="F33" s="46"/>
      <c r="G33" s="15"/>
      <c r="H33" s="15"/>
      <c r="I33" s="15"/>
      <c r="J33" s="15"/>
      <c r="K33" s="15"/>
      <c r="L33" s="15"/>
      <c r="M33" s="15"/>
      <c r="N33" s="15"/>
      <c r="O33" s="15"/>
    </row>
    <row r="34" spans="1:15">
      <c r="A34" s="11" t="s">
        <v>35</v>
      </c>
      <c r="B34" s="47" t="s">
        <v>194</v>
      </c>
      <c r="C34" s="929"/>
      <c r="E34" s="39"/>
      <c r="F34" s="46"/>
      <c r="G34" s="15"/>
      <c r="H34" s="15"/>
      <c r="I34" s="15"/>
      <c r="J34" s="15"/>
      <c r="K34" s="15"/>
      <c r="L34" s="15"/>
      <c r="M34" s="15"/>
      <c r="N34" s="15"/>
      <c r="O34" s="15"/>
    </row>
    <row r="35" spans="1:15">
      <c r="A35" s="14"/>
      <c r="E35" s="39"/>
      <c r="F35" s="46"/>
      <c r="G35" s="15"/>
      <c r="H35" s="15"/>
      <c r="I35" s="15"/>
      <c r="J35" s="15"/>
      <c r="K35" s="15"/>
      <c r="L35" s="15"/>
      <c r="M35" s="15"/>
      <c r="N35" s="15"/>
      <c r="O35" s="15"/>
    </row>
    <row r="36" spans="1:15">
      <c r="F36" s="46"/>
      <c r="G36" s="15"/>
      <c r="H36" s="15"/>
      <c r="I36" s="15"/>
      <c r="J36" s="15"/>
      <c r="K36" s="15"/>
      <c r="L36" s="15"/>
      <c r="M36" s="15"/>
      <c r="N36" s="15"/>
      <c r="O36" s="15"/>
    </row>
    <row r="37" spans="1:15" ht="24" customHeight="1">
      <c r="B37" s="17"/>
      <c r="G37" s="15"/>
      <c r="H37" s="15"/>
      <c r="I37" s="15"/>
      <c r="J37" s="15"/>
      <c r="K37" s="15"/>
      <c r="L37" s="15"/>
      <c r="M37" s="15"/>
      <c r="N37" s="15"/>
      <c r="O37" s="15"/>
    </row>
    <row r="38" spans="1:15">
      <c r="B38" s="55"/>
      <c r="G38" s="15"/>
      <c r="H38" s="15"/>
      <c r="I38" s="15"/>
      <c r="J38" s="15"/>
      <c r="K38" s="15"/>
      <c r="L38" s="15"/>
      <c r="M38" s="15"/>
      <c r="N38" s="15"/>
      <c r="O38" s="15"/>
    </row>
    <row r="39" spans="1:15" ht="34.5" customHeight="1">
      <c r="G39" s="15"/>
      <c r="H39" s="15"/>
      <c r="I39" s="15"/>
      <c r="J39" s="15"/>
      <c r="K39" s="15"/>
      <c r="L39" s="15"/>
      <c r="M39" s="15"/>
      <c r="N39" s="15"/>
      <c r="O39" s="15"/>
    </row>
    <row r="40" spans="1:15">
      <c r="B40" s="55"/>
    </row>
  </sheetData>
  <sheetProtection algorithmName="SHA-512" hashValue="MXemcKeAwA/lSmqUAY5qd0GVCzIooCb4aCjzpA1htckppvfv9TfGPTRUuXHZfWBfc1xfumltz3dv5HVFN9GR2A==" saltValue="LsXdSs2+wKEV8SszrZouTQ==" spinCount="100000" sheet="1" objects="1" scenarios="1"/>
  <mergeCells count="1">
    <mergeCell ref="A1:C1"/>
  </mergeCell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4" tint="0.59999389629810485"/>
  </sheetPr>
  <dimension ref="A1:AC38"/>
  <sheetViews>
    <sheetView showGridLines="0" topLeftCell="A7" zoomScale="70" zoomScaleNormal="70" zoomScaleSheetLayoutView="25" zoomScalePageLayoutView="70" workbookViewId="0">
      <selection activeCell="A37" sqref="A37"/>
    </sheetView>
  </sheetViews>
  <sheetFormatPr defaultColWidth="18.5" defaultRowHeight="12.75"/>
  <cols>
    <col min="1" max="3" width="11.25" style="869" customWidth="1"/>
    <col min="4" max="4" width="13.125" style="869" customWidth="1"/>
    <col min="5" max="5" width="29.875" style="869" bestFit="1" customWidth="1"/>
    <col min="6" max="6" width="13.375" style="869" customWidth="1"/>
    <col min="7" max="8" width="13.125" style="869" customWidth="1"/>
    <col min="9" max="13" width="16.125" style="869" customWidth="1"/>
    <col min="14" max="14" width="14.625" customWidth="1"/>
    <col min="15" max="15" width="14.25" bestFit="1" customWidth="1"/>
    <col min="16" max="16" width="12.75" customWidth="1"/>
    <col min="17" max="17" width="14" customWidth="1"/>
    <col min="18" max="19" width="12.75" customWidth="1"/>
    <col min="20" max="20" width="13.875" customWidth="1"/>
    <col min="21" max="27" width="12.75" customWidth="1"/>
    <col min="28" max="28" width="15.25" customWidth="1"/>
    <col min="29" max="29" width="14.5" customWidth="1"/>
    <col min="30" max="234" width="18.5" style="869"/>
    <col min="235" max="235" width="1.375" style="869" customWidth="1"/>
    <col min="236" max="238" width="11.25" style="869" customWidth="1"/>
    <col min="239" max="239" width="13.125" style="869" customWidth="1"/>
    <col min="240" max="240" width="15" style="869" customWidth="1"/>
    <col min="241" max="241" width="13.375" style="869" customWidth="1"/>
    <col min="242" max="243" width="13.125" style="869" customWidth="1"/>
    <col min="244" max="245" width="16.125" style="869" customWidth="1"/>
    <col min="246" max="246" width="14.875" style="869" customWidth="1"/>
    <col min="247" max="247" width="13.5" style="869" customWidth="1"/>
    <col min="248" max="248" width="12.875" style="869" customWidth="1"/>
    <col min="249" max="249" width="16.125" style="869" customWidth="1"/>
    <col min="250" max="250" width="19.125" style="869" customWidth="1"/>
    <col min="251" max="284" width="16.125" style="869" customWidth="1"/>
    <col min="285" max="490" width="18.5" style="869"/>
    <col min="491" max="491" width="1.375" style="869" customWidth="1"/>
    <col min="492" max="494" width="11.25" style="869" customWidth="1"/>
    <col min="495" max="495" width="13.125" style="869" customWidth="1"/>
    <col min="496" max="496" width="15" style="869" customWidth="1"/>
    <col min="497" max="497" width="13.375" style="869" customWidth="1"/>
    <col min="498" max="499" width="13.125" style="869" customWidth="1"/>
    <col min="500" max="501" width="16.125" style="869" customWidth="1"/>
    <col min="502" max="502" width="14.875" style="869" customWidth="1"/>
    <col min="503" max="503" width="13.5" style="869" customWidth="1"/>
    <col min="504" max="504" width="12.875" style="869" customWidth="1"/>
    <col min="505" max="505" width="16.125" style="869" customWidth="1"/>
    <col min="506" max="506" width="19.125" style="869" customWidth="1"/>
    <col min="507" max="540" width="16.125" style="869" customWidth="1"/>
    <col min="541" max="746" width="18.5" style="869"/>
    <col min="747" max="747" width="1.375" style="869" customWidth="1"/>
    <col min="748" max="750" width="11.25" style="869" customWidth="1"/>
    <col min="751" max="751" width="13.125" style="869" customWidth="1"/>
    <col min="752" max="752" width="15" style="869" customWidth="1"/>
    <col min="753" max="753" width="13.375" style="869" customWidth="1"/>
    <col min="754" max="755" width="13.125" style="869" customWidth="1"/>
    <col min="756" max="757" width="16.125" style="869" customWidth="1"/>
    <col min="758" max="758" width="14.875" style="869" customWidth="1"/>
    <col min="759" max="759" width="13.5" style="869" customWidth="1"/>
    <col min="760" max="760" width="12.875" style="869" customWidth="1"/>
    <col min="761" max="761" width="16.125" style="869" customWidth="1"/>
    <col min="762" max="762" width="19.125" style="869" customWidth="1"/>
    <col min="763" max="796" width="16.125" style="869" customWidth="1"/>
    <col min="797" max="1002" width="18.5" style="869"/>
    <col min="1003" max="1003" width="1.375" style="869" customWidth="1"/>
    <col min="1004" max="1006" width="11.25" style="869" customWidth="1"/>
    <col min="1007" max="1007" width="13.125" style="869" customWidth="1"/>
    <col min="1008" max="1008" width="15" style="869" customWidth="1"/>
    <col min="1009" max="1009" width="13.375" style="869" customWidth="1"/>
    <col min="1010" max="1011" width="13.125" style="869" customWidth="1"/>
    <col min="1012" max="1013" width="16.125" style="869" customWidth="1"/>
    <col min="1014" max="1014" width="14.875" style="869" customWidth="1"/>
    <col min="1015" max="1015" width="13.5" style="869" customWidth="1"/>
    <col min="1016" max="1016" width="12.875" style="869" customWidth="1"/>
    <col min="1017" max="1017" width="16.125" style="869" customWidth="1"/>
    <col min="1018" max="1018" width="19.125" style="869" customWidth="1"/>
    <col min="1019" max="1052" width="16.125" style="869" customWidth="1"/>
    <col min="1053" max="1258" width="18.5" style="869"/>
    <col min="1259" max="1259" width="1.375" style="869" customWidth="1"/>
    <col min="1260" max="1262" width="11.25" style="869" customWidth="1"/>
    <col min="1263" max="1263" width="13.125" style="869" customWidth="1"/>
    <col min="1264" max="1264" width="15" style="869" customWidth="1"/>
    <col min="1265" max="1265" width="13.375" style="869" customWidth="1"/>
    <col min="1266" max="1267" width="13.125" style="869" customWidth="1"/>
    <col min="1268" max="1269" width="16.125" style="869" customWidth="1"/>
    <col min="1270" max="1270" width="14.875" style="869" customWidth="1"/>
    <col min="1271" max="1271" width="13.5" style="869" customWidth="1"/>
    <col min="1272" max="1272" width="12.875" style="869" customWidth="1"/>
    <col min="1273" max="1273" width="16.125" style="869" customWidth="1"/>
    <col min="1274" max="1274" width="19.125" style="869" customWidth="1"/>
    <col min="1275" max="1308" width="16.125" style="869" customWidth="1"/>
    <col min="1309" max="1514" width="18.5" style="869"/>
    <col min="1515" max="1515" width="1.375" style="869" customWidth="1"/>
    <col min="1516" max="1518" width="11.25" style="869" customWidth="1"/>
    <col min="1519" max="1519" width="13.125" style="869" customWidth="1"/>
    <col min="1520" max="1520" width="15" style="869" customWidth="1"/>
    <col min="1521" max="1521" width="13.375" style="869" customWidth="1"/>
    <col min="1522" max="1523" width="13.125" style="869" customWidth="1"/>
    <col min="1524" max="1525" width="16.125" style="869" customWidth="1"/>
    <col min="1526" max="1526" width="14.875" style="869" customWidth="1"/>
    <col min="1527" max="1527" width="13.5" style="869" customWidth="1"/>
    <col min="1528" max="1528" width="12.875" style="869" customWidth="1"/>
    <col min="1529" max="1529" width="16.125" style="869" customWidth="1"/>
    <col min="1530" max="1530" width="19.125" style="869" customWidth="1"/>
    <col min="1531" max="1564" width="16.125" style="869" customWidth="1"/>
    <col min="1565" max="1770" width="18.5" style="869"/>
    <col min="1771" max="1771" width="1.375" style="869" customWidth="1"/>
    <col min="1772" max="1774" width="11.25" style="869" customWidth="1"/>
    <col min="1775" max="1775" width="13.125" style="869" customWidth="1"/>
    <col min="1776" max="1776" width="15" style="869" customWidth="1"/>
    <col min="1777" max="1777" width="13.375" style="869" customWidth="1"/>
    <col min="1778" max="1779" width="13.125" style="869" customWidth="1"/>
    <col min="1780" max="1781" width="16.125" style="869" customWidth="1"/>
    <col min="1782" max="1782" width="14.875" style="869" customWidth="1"/>
    <col min="1783" max="1783" width="13.5" style="869" customWidth="1"/>
    <col min="1784" max="1784" width="12.875" style="869" customWidth="1"/>
    <col min="1785" max="1785" width="16.125" style="869" customWidth="1"/>
    <col min="1786" max="1786" width="19.125" style="869" customWidth="1"/>
    <col min="1787" max="1820" width="16.125" style="869" customWidth="1"/>
    <col min="1821" max="2026" width="18.5" style="869"/>
    <col min="2027" max="2027" width="1.375" style="869" customWidth="1"/>
    <col min="2028" max="2030" width="11.25" style="869" customWidth="1"/>
    <col min="2031" max="2031" width="13.125" style="869" customWidth="1"/>
    <col min="2032" max="2032" width="15" style="869" customWidth="1"/>
    <col min="2033" max="2033" width="13.375" style="869" customWidth="1"/>
    <col min="2034" max="2035" width="13.125" style="869" customWidth="1"/>
    <col min="2036" max="2037" width="16.125" style="869" customWidth="1"/>
    <col min="2038" max="2038" width="14.875" style="869" customWidth="1"/>
    <col min="2039" max="2039" width="13.5" style="869" customWidth="1"/>
    <col min="2040" max="2040" width="12.875" style="869" customWidth="1"/>
    <col min="2041" max="2041" width="16.125" style="869" customWidth="1"/>
    <col min="2042" max="2042" width="19.125" style="869" customWidth="1"/>
    <col min="2043" max="2076" width="16.125" style="869" customWidth="1"/>
    <col min="2077" max="2282" width="18.5" style="869"/>
    <col min="2283" max="2283" width="1.375" style="869" customWidth="1"/>
    <col min="2284" max="2286" width="11.25" style="869" customWidth="1"/>
    <col min="2287" max="2287" width="13.125" style="869" customWidth="1"/>
    <col min="2288" max="2288" width="15" style="869" customWidth="1"/>
    <col min="2289" max="2289" width="13.375" style="869" customWidth="1"/>
    <col min="2290" max="2291" width="13.125" style="869" customWidth="1"/>
    <col min="2292" max="2293" width="16.125" style="869" customWidth="1"/>
    <col min="2294" max="2294" width="14.875" style="869" customWidth="1"/>
    <col min="2295" max="2295" width="13.5" style="869" customWidth="1"/>
    <col min="2296" max="2296" width="12.875" style="869" customWidth="1"/>
    <col min="2297" max="2297" width="16.125" style="869" customWidth="1"/>
    <col min="2298" max="2298" width="19.125" style="869" customWidth="1"/>
    <col min="2299" max="2332" width="16.125" style="869" customWidth="1"/>
    <col min="2333" max="2538" width="18.5" style="869"/>
    <col min="2539" max="2539" width="1.375" style="869" customWidth="1"/>
    <col min="2540" max="2542" width="11.25" style="869" customWidth="1"/>
    <col min="2543" max="2543" width="13.125" style="869" customWidth="1"/>
    <col min="2544" max="2544" width="15" style="869" customWidth="1"/>
    <col min="2545" max="2545" width="13.375" style="869" customWidth="1"/>
    <col min="2546" max="2547" width="13.125" style="869" customWidth="1"/>
    <col min="2548" max="2549" width="16.125" style="869" customWidth="1"/>
    <col min="2550" max="2550" width="14.875" style="869" customWidth="1"/>
    <col min="2551" max="2551" width="13.5" style="869" customWidth="1"/>
    <col min="2552" max="2552" width="12.875" style="869" customWidth="1"/>
    <col min="2553" max="2553" width="16.125" style="869" customWidth="1"/>
    <col min="2554" max="2554" width="19.125" style="869" customWidth="1"/>
    <col min="2555" max="2588" width="16.125" style="869" customWidth="1"/>
    <col min="2589" max="2794" width="18.5" style="869"/>
    <col min="2795" max="2795" width="1.375" style="869" customWidth="1"/>
    <col min="2796" max="2798" width="11.25" style="869" customWidth="1"/>
    <col min="2799" max="2799" width="13.125" style="869" customWidth="1"/>
    <col min="2800" max="2800" width="15" style="869" customWidth="1"/>
    <col min="2801" max="2801" width="13.375" style="869" customWidth="1"/>
    <col min="2802" max="2803" width="13.125" style="869" customWidth="1"/>
    <col min="2804" max="2805" width="16.125" style="869" customWidth="1"/>
    <col min="2806" max="2806" width="14.875" style="869" customWidth="1"/>
    <col min="2807" max="2807" width="13.5" style="869" customWidth="1"/>
    <col min="2808" max="2808" width="12.875" style="869" customWidth="1"/>
    <col min="2809" max="2809" width="16.125" style="869" customWidth="1"/>
    <col min="2810" max="2810" width="19.125" style="869" customWidth="1"/>
    <col min="2811" max="2844" width="16.125" style="869" customWidth="1"/>
    <col min="2845" max="3050" width="18.5" style="869"/>
    <col min="3051" max="3051" width="1.375" style="869" customWidth="1"/>
    <col min="3052" max="3054" width="11.25" style="869" customWidth="1"/>
    <col min="3055" max="3055" width="13.125" style="869" customWidth="1"/>
    <col min="3056" max="3056" width="15" style="869" customWidth="1"/>
    <col min="3057" max="3057" width="13.375" style="869" customWidth="1"/>
    <col min="3058" max="3059" width="13.125" style="869" customWidth="1"/>
    <col min="3060" max="3061" width="16.125" style="869" customWidth="1"/>
    <col min="3062" max="3062" width="14.875" style="869" customWidth="1"/>
    <col min="3063" max="3063" width="13.5" style="869" customWidth="1"/>
    <col min="3064" max="3064" width="12.875" style="869" customWidth="1"/>
    <col min="3065" max="3065" width="16.125" style="869" customWidth="1"/>
    <col min="3066" max="3066" width="19.125" style="869" customWidth="1"/>
    <col min="3067" max="3100" width="16.125" style="869" customWidth="1"/>
    <col min="3101" max="3306" width="18.5" style="869"/>
    <col min="3307" max="3307" width="1.375" style="869" customWidth="1"/>
    <col min="3308" max="3310" width="11.25" style="869" customWidth="1"/>
    <col min="3311" max="3311" width="13.125" style="869" customWidth="1"/>
    <col min="3312" max="3312" width="15" style="869" customWidth="1"/>
    <col min="3313" max="3313" width="13.375" style="869" customWidth="1"/>
    <col min="3314" max="3315" width="13.125" style="869" customWidth="1"/>
    <col min="3316" max="3317" width="16.125" style="869" customWidth="1"/>
    <col min="3318" max="3318" width="14.875" style="869" customWidth="1"/>
    <col min="3319" max="3319" width="13.5" style="869" customWidth="1"/>
    <col min="3320" max="3320" width="12.875" style="869" customWidth="1"/>
    <col min="3321" max="3321" width="16.125" style="869" customWidth="1"/>
    <col min="3322" max="3322" width="19.125" style="869" customWidth="1"/>
    <col min="3323" max="3356" width="16.125" style="869" customWidth="1"/>
    <col min="3357" max="3562" width="18.5" style="869"/>
    <col min="3563" max="3563" width="1.375" style="869" customWidth="1"/>
    <col min="3564" max="3566" width="11.25" style="869" customWidth="1"/>
    <col min="3567" max="3567" width="13.125" style="869" customWidth="1"/>
    <col min="3568" max="3568" width="15" style="869" customWidth="1"/>
    <col min="3569" max="3569" width="13.375" style="869" customWidth="1"/>
    <col min="3570" max="3571" width="13.125" style="869" customWidth="1"/>
    <col min="3572" max="3573" width="16.125" style="869" customWidth="1"/>
    <col min="3574" max="3574" width="14.875" style="869" customWidth="1"/>
    <col min="3575" max="3575" width="13.5" style="869" customWidth="1"/>
    <col min="3576" max="3576" width="12.875" style="869" customWidth="1"/>
    <col min="3577" max="3577" width="16.125" style="869" customWidth="1"/>
    <col min="3578" max="3578" width="19.125" style="869" customWidth="1"/>
    <col min="3579" max="3612" width="16.125" style="869" customWidth="1"/>
    <col min="3613" max="3818" width="18.5" style="869"/>
    <col min="3819" max="3819" width="1.375" style="869" customWidth="1"/>
    <col min="3820" max="3822" width="11.25" style="869" customWidth="1"/>
    <col min="3823" max="3823" width="13.125" style="869" customWidth="1"/>
    <col min="3824" max="3824" width="15" style="869" customWidth="1"/>
    <col min="3825" max="3825" width="13.375" style="869" customWidth="1"/>
    <col min="3826" max="3827" width="13.125" style="869" customWidth="1"/>
    <col min="3828" max="3829" width="16.125" style="869" customWidth="1"/>
    <col min="3830" max="3830" width="14.875" style="869" customWidth="1"/>
    <col min="3831" max="3831" width="13.5" style="869" customWidth="1"/>
    <col min="3832" max="3832" width="12.875" style="869" customWidth="1"/>
    <col min="3833" max="3833" width="16.125" style="869" customWidth="1"/>
    <col min="3834" max="3834" width="19.125" style="869" customWidth="1"/>
    <col min="3835" max="3868" width="16.125" style="869" customWidth="1"/>
    <col min="3869" max="4074" width="18.5" style="869"/>
    <col min="4075" max="4075" width="1.375" style="869" customWidth="1"/>
    <col min="4076" max="4078" width="11.25" style="869" customWidth="1"/>
    <col min="4079" max="4079" width="13.125" style="869" customWidth="1"/>
    <col min="4080" max="4080" width="15" style="869" customWidth="1"/>
    <col min="4081" max="4081" width="13.375" style="869" customWidth="1"/>
    <col min="4082" max="4083" width="13.125" style="869" customWidth="1"/>
    <col min="4084" max="4085" width="16.125" style="869" customWidth="1"/>
    <col min="4086" max="4086" width="14.875" style="869" customWidth="1"/>
    <col min="4087" max="4087" width="13.5" style="869" customWidth="1"/>
    <col min="4088" max="4088" width="12.875" style="869" customWidth="1"/>
    <col min="4089" max="4089" width="16.125" style="869" customWidth="1"/>
    <col min="4090" max="4090" width="19.125" style="869" customWidth="1"/>
    <col min="4091" max="4124" width="16.125" style="869" customWidth="1"/>
    <col min="4125" max="4330" width="18.5" style="869"/>
    <col min="4331" max="4331" width="1.375" style="869" customWidth="1"/>
    <col min="4332" max="4334" width="11.25" style="869" customWidth="1"/>
    <col min="4335" max="4335" width="13.125" style="869" customWidth="1"/>
    <col min="4336" max="4336" width="15" style="869" customWidth="1"/>
    <col min="4337" max="4337" width="13.375" style="869" customWidth="1"/>
    <col min="4338" max="4339" width="13.125" style="869" customWidth="1"/>
    <col min="4340" max="4341" width="16.125" style="869" customWidth="1"/>
    <col min="4342" max="4342" width="14.875" style="869" customWidth="1"/>
    <col min="4343" max="4343" width="13.5" style="869" customWidth="1"/>
    <col min="4344" max="4344" width="12.875" style="869" customWidth="1"/>
    <col min="4345" max="4345" width="16.125" style="869" customWidth="1"/>
    <col min="4346" max="4346" width="19.125" style="869" customWidth="1"/>
    <col min="4347" max="4380" width="16.125" style="869" customWidth="1"/>
    <col min="4381" max="4586" width="18.5" style="869"/>
    <col min="4587" max="4587" width="1.375" style="869" customWidth="1"/>
    <col min="4588" max="4590" width="11.25" style="869" customWidth="1"/>
    <col min="4591" max="4591" width="13.125" style="869" customWidth="1"/>
    <col min="4592" max="4592" width="15" style="869" customWidth="1"/>
    <col min="4593" max="4593" width="13.375" style="869" customWidth="1"/>
    <col min="4594" max="4595" width="13.125" style="869" customWidth="1"/>
    <col min="4596" max="4597" width="16.125" style="869" customWidth="1"/>
    <col min="4598" max="4598" width="14.875" style="869" customWidth="1"/>
    <col min="4599" max="4599" width="13.5" style="869" customWidth="1"/>
    <col min="4600" max="4600" width="12.875" style="869" customWidth="1"/>
    <col min="4601" max="4601" width="16.125" style="869" customWidth="1"/>
    <col min="4602" max="4602" width="19.125" style="869" customWidth="1"/>
    <col min="4603" max="4636" width="16.125" style="869" customWidth="1"/>
    <col min="4637" max="4842" width="18.5" style="869"/>
    <col min="4843" max="4843" width="1.375" style="869" customWidth="1"/>
    <col min="4844" max="4846" width="11.25" style="869" customWidth="1"/>
    <col min="4847" max="4847" width="13.125" style="869" customWidth="1"/>
    <col min="4848" max="4848" width="15" style="869" customWidth="1"/>
    <col min="4849" max="4849" width="13.375" style="869" customWidth="1"/>
    <col min="4850" max="4851" width="13.125" style="869" customWidth="1"/>
    <col min="4852" max="4853" width="16.125" style="869" customWidth="1"/>
    <col min="4854" max="4854" width="14.875" style="869" customWidth="1"/>
    <col min="4855" max="4855" width="13.5" style="869" customWidth="1"/>
    <col min="4856" max="4856" width="12.875" style="869" customWidth="1"/>
    <col min="4857" max="4857" width="16.125" style="869" customWidth="1"/>
    <col min="4858" max="4858" width="19.125" style="869" customWidth="1"/>
    <col min="4859" max="4892" width="16.125" style="869" customWidth="1"/>
    <col min="4893" max="5098" width="18.5" style="869"/>
    <col min="5099" max="5099" width="1.375" style="869" customWidth="1"/>
    <col min="5100" max="5102" width="11.25" style="869" customWidth="1"/>
    <col min="5103" max="5103" width="13.125" style="869" customWidth="1"/>
    <col min="5104" max="5104" width="15" style="869" customWidth="1"/>
    <col min="5105" max="5105" width="13.375" style="869" customWidth="1"/>
    <col min="5106" max="5107" width="13.125" style="869" customWidth="1"/>
    <col min="5108" max="5109" width="16.125" style="869" customWidth="1"/>
    <col min="5110" max="5110" width="14.875" style="869" customWidth="1"/>
    <col min="5111" max="5111" width="13.5" style="869" customWidth="1"/>
    <col min="5112" max="5112" width="12.875" style="869" customWidth="1"/>
    <col min="5113" max="5113" width="16.125" style="869" customWidth="1"/>
    <col min="5114" max="5114" width="19.125" style="869" customWidth="1"/>
    <col min="5115" max="5148" width="16.125" style="869" customWidth="1"/>
    <col min="5149" max="5354" width="18.5" style="869"/>
    <col min="5355" max="5355" width="1.375" style="869" customWidth="1"/>
    <col min="5356" max="5358" width="11.25" style="869" customWidth="1"/>
    <col min="5359" max="5359" width="13.125" style="869" customWidth="1"/>
    <col min="5360" max="5360" width="15" style="869" customWidth="1"/>
    <col min="5361" max="5361" width="13.375" style="869" customWidth="1"/>
    <col min="5362" max="5363" width="13.125" style="869" customWidth="1"/>
    <col min="5364" max="5365" width="16.125" style="869" customWidth="1"/>
    <col min="5366" max="5366" width="14.875" style="869" customWidth="1"/>
    <col min="5367" max="5367" width="13.5" style="869" customWidth="1"/>
    <col min="5368" max="5368" width="12.875" style="869" customWidth="1"/>
    <col min="5369" max="5369" width="16.125" style="869" customWidth="1"/>
    <col min="5370" max="5370" width="19.125" style="869" customWidth="1"/>
    <col min="5371" max="5404" width="16.125" style="869" customWidth="1"/>
    <col min="5405" max="5610" width="18.5" style="869"/>
    <col min="5611" max="5611" width="1.375" style="869" customWidth="1"/>
    <col min="5612" max="5614" width="11.25" style="869" customWidth="1"/>
    <col min="5615" max="5615" width="13.125" style="869" customWidth="1"/>
    <col min="5616" max="5616" width="15" style="869" customWidth="1"/>
    <col min="5617" max="5617" width="13.375" style="869" customWidth="1"/>
    <col min="5618" max="5619" width="13.125" style="869" customWidth="1"/>
    <col min="5620" max="5621" width="16.125" style="869" customWidth="1"/>
    <col min="5622" max="5622" width="14.875" style="869" customWidth="1"/>
    <col min="5623" max="5623" width="13.5" style="869" customWidth="1"/>
    <col min="5624" max="5624" width="12.875" style="869" customWidth="1"/>
    <col min="5625" max="5625" width="16.125" style="869" customWidth="1"/>
    <col min="5626" max="5626" width="19.125" style="869" customWidth="1"/>
    <col min="5627" max="5660" width="16.125" style="869" customWidth="1"/>
    <col min="5661" max="5866" width="18.5" style="869"/>
    <col min="5867" max="5867" width="1.375" style="869" customWidth="1"/>
    <col min="5868" max="5870" width="11.25" style="869" customWidth="1"/>
    <col min="5871" max="5871" width="13.125" style="869" customWidth="1"/>
    <col min="5872" max="5872" width="15" style="869" customWidth="1"/>
    <col min="5873" max="5873" width="13.375" style="869" customWidth="1"/>
    <col min="5874" max="5875" width="13.125" style="869" customWidth="1"/>
    <col min="5876" max="5877" width="16.125" style="869" customWidth="1"/>
    <col min="5878" max="5878" width="14.875" style="869" customWidth="1"/>
    <col min="5879" max="5879" width="13.5" style="869" customWidth="1"/>
    <col min="5880" max="5880" width="12.875" style="869" customWidth="1"/>
    <col min="5881" max="5881" width="16.125" style="869" customWidth="1"/>
    <col min="5882" max="5882" width="19.125" style="869" customWidth="1"/>
    <col min="5883" max="5916" width="16.125" style="869" customWidth="1"/>
    <col min="5917" max="6122" width="18.5" style="869"/>
    <col min="6123" max="6123" width="1.375" style="869" customWidth="1"/>
    <col min="6124" max="6126" width="11.25" style="869" customWidth="1"/>
    <col min="6127" max="6127" width="13.125" style="869" customWidth="1"/>
    <col min="6128" max="6128" width="15" style="869" customWidth="1"/>
    <col min="6129" max="6129" width="13.375" style="869" customWidth="1"/>
    <col min="6130" max="6131" width="13.125" style="869" customWidth="1"/>
    <col min="6132" max="6133" width="16.125" style="869" customWidth="1"/>
    <col min="6134" max="6134" width="14.875" style="869" customWidth="1"/>
    <col min="6135" max="6135" width="13.5" style="869" customWidth="1"/>
    <col min="6136" max="6136" width="12.875" style="869" customWidth="1"/>
    <col min="6137" max="6137" width="16.125" style="869" customWidth="1"/>
    <col min="6138" max="6138" width="19.125" style="869" customWidth="1"/>
    <col min="6139" max="6172" width="16.125" style="869" customWidth="1"/>
    <col min="6173" max="6378" width="18.5" style="869"/>
    <col min="6379" max="6379" width="1.375" style="869" customWidth="1"/>
    <col min="6380" max="6382" width="11.25" style="869" customWidth="1"/>
    <col min="6383" max="6383" width="13.125" style="869" customWidth="1"/>
    <col min="6384" max="6384" width="15" style="869" customWidth="1"/>
    <col min="6385" max="6385" width="13.375" style="869" customWidth="1"/>
    <col min="6386" max="6387" width="13.125" style="869" customWidth="1"/>
    <col min="6388" max="6389" width="16.125" style="869" customWidth="1"/>
    <col min="6390" max="6390" width="14.875" style="869" customWidth="1"/>
    <col min="6391" max="6391" width="13.5" style="869" customWidth="1"/>
    <col min="6392" max="6392" width="12.875" style="869" customWidth="1"/>
    <col min="6393" max="6393" width="16.125" style="869" customWidth="1"/>
    <col min="6394" max="6394" width="19.125" style="869" customWidth="1"/>
    <col min="6395" max="6428" width="16.125" style="869" customWidth="1"/>
    <col min="6429" max="6634" width="18.5" style="869"/>
    <col min="6635" max="6635" width="1.375" style="869" customWidth="1"/>
    <col min="6636" max="6638" width="11.25" style="869" customWidth="1"/>
    <col min="6639" max="6639" width="13.125" style="869" customWidth="1"/>
    <col min="6640" max="6640" width="15" style="869" customWidth="1"/>
    <col min="6641" max="6641" width="13.375" style="869" customWidth="1"/>
    <col min="6642" max="6643" width="13.125" style="869" customWidth="1"/>
    <col min="6644" max="6645" width="16.125" style="869" customWidth="1"/>
    <col min="6646" max="6646" width="14.875" style="869" customWidth="1"/>
    <col min="6647" max="6647" width="13.5" style="869" customWidth="1"/>
    <col min="6648" max="6648" width="12.875" style="869" customWidth="1"/>
    <col min="6649" max="6649" width="16.125" style="869" customWidth="1"/>
    <col min="6650" max="6650" width="19.125" style="869" customWidth="1"/>
    <col min="6651" max="6684" width="16.125" style="869" customWidth="1"/>
    <col min="6685" max="6890" width="18.5" style="869"/>
    <col min="6891" max="6891" width="1.375" style="869" customWidth="1"/>
    <col min="6892" max="6894" width="11.25" style="869" customWidth="1"/>
    <col min="6895" max="6895" width="13.125" style="869" customWidth="1"/>
    <col min="6896" max="6896" width="15" style="869" customWidth="1"/>
    <col min="6897" max="6897" width="13.375" style="869" customWidth="1"/>
    <col min="6898" max="6899" width="13.125" style="869" customWidth="1"/>
    <col min="6900" max="6901" width="16.125" style="869" customWidth="1"/>
    <col min="6902" max="6902" width="14.875" style="869" customWidth="1"/>
    <col min="6903" max="6903" width="13.5" style="869" customWidth="1"/>
    <col min="6904" max="6904" width="12.875" style="869" customWidth="1"/>
    <col min="6905" max="6905" width="16.125" style="869" customWidth="1"/>
    <col min="6906" max="6906" width="19.125" style="869" customWidth="1"/>
    <col min="6907" max="6940" width="16.125" style="869" customWidth="1"/>
    <col min="6941" max="7146" width="18.5" style="869"/>
    <col min="7147" max="7147" width="1.375" style="869" customWidth="1"/>
    <col min="7148" max="7150" width="11.25" style="869" customWidth="1"/>
    <col min="7151" max="7151" width="13.125" style="869" customWidth="1"/>
    <col min="7152" max="7152" width="15" style="869" customWidth="1"/>
    <col min="7153" max="7153" width="13.375" style="869" customWidth="1"/>
    <col min="7154" max="7155" width="13.125" style="869" customWidth="1"/>
    <col min="7156" max="7157" width="16.125" style="869" customWidth="1"/>
    <col min="7158" max="7158" width="14.875" style="869" customWidth="1"/>
    <col min="7159" max="7159" width="13.5" style="869" customWidth="1"/>
    <col min="7160" max="7160" width="12.875" style="869" customWidth="1"/>
    <col min="7161" max="7161" width="16.125" style="869" customWidth="1"/>
    <col min="7162" max="7162" width="19.125" style="869" customWidth="1"/>
    <col min="7163" max="7196" width="16.125" style="869" customWidth="1"/>
    <col min="7197" max="7402" width="18.5" style="869"/>
    <col min="7403" max="7403" width="1.375" style="869" customWidth="1"/>
    <col min="7404" max="7406" width="11.25" style="869" customWidth="1"/>
    <col min="7407" max="7407" width="13.125" style="869" customWidth="1"/>
    <col min="7408" max="7408" width="15" style="869" customWidth="1"/>
    <col min="7409" max="7409" width="13.375" style="869" customWidth="1"/>
    <col min="7410" max="7411" width="13.125" style="869" customWidth="1"/>
    <col min="7412" max="7413" width="16.125" style="869" customWidth="1"/>
    <col min="7414" max="7414" width="14.875" style="869" customWidth="1"/>
    <col min="7415" max="7415" width="13.5" style="869" customWidth="1"/>
    <col min="7416" max="7416" width="12.875" style="869" customWidth="1"/>
    <col min="7417" max="7417" width="16.125" style="869" customWidth="1"/>
    <col min="7418" max="7418" width="19.125" style="869" customWidth="1"/>
    <col min="7419" max="7452" width="16.125" style="869" customWidth="1"/>
    <col min="7453" max="7658" width="18.5" style="869"/>
    <col min="7659" max="7659" width="1.375" style="869" customWidth="1"/>
    <col min="7660" max="7662" width="11.25" style="869" customWidth="1"/>
    <col min="7663" max="7663" width="13.125" style="869" customWidth="1"/>
    <col min="7664" max="7664" width="15" style="869" customWidth="1"/>
    <col min="7665" max="7665" width="13.375" style="869" customWidth="1"/>
    <col min="7666" max="7667" width="13.125" style="869" customWidth="1"/>
    <col min="7668" max="7669" width="16.125" style="869" customWidth="1"/>
    <col min="7670" max="7670" width="14.875" style="869" customWidth="1"/>
    <col min="7671" max="7671" width="13.5" style="869" customWidth="1"/>
    <col min="7672" max="7672" width="12.875" style="869" customWidth="1"/>
    <col min="7673" max="7673" width="16.125" style="869" customWidth="1"/>
    <col min="7674" max="7674" width="19.125" style="869" customWidth="1"/>
    <col min="7675" max="7708" width="16.125" style="869" customWidth="1"/>
    <col min="7709" max="7914" width="18.5" style="869"/>
    <col min="7915" max="7915" width="1.375" style="869" customWidth="1"/>
    <col min="7916" max="7918" width="11.25" style="869" customWidth="1"/>
    <col min="7919" max="7919" width="13.125" style="869" customWidth="1"/>
    <col min="7920" max="7920" width="15" style="869" customWidth="1"/>
    <col min="7921" max="7921" width="13.375" style="869" customWidth="1"/>
    <col min="7922" max="7923" width="13.125" style="869" customWidth="1"/>
    <col min="7924" max="7925" width="16.125" style="869" customWidth="1"/>
    <col min="7926" max="7926" width="14.875" style="869" customWidth="1"/>
    <col min="7927" max="7927" width="13.5" style="869" customWidth="1"/>
    <col min="7928" max="7928" width="12.875" style="869" customWidth="1"/>
    <col min="7929" max="7929" width="16.125" style="869" customWidth="1"/>
    <col min="7930" max="7930" width="19.125" style="869" customWidth="1"/>
    <col min="7931" max="7964" width="16.125" style="869" customWidth="1"/>
    <col min="7965" max="8170" width="18.5" style="869"/>
    <col min="8171" max="8171" width="1.375" style="869" customWidth="1"/>
    <col min="8172" max="8174" width="11.25" style="869" customWidth="1"/>
    <col min="8175" max="8175" width="13.125" style="869" customWidth="1"/>
    <col min="8176" max="8176" width="15" style="869" customWidth="1"/>
    <col min="8177" max="8177" width="13.375" style="869" customWidth="1"/>
    <col min="8178" max="8179" width="13.125" style="869" customWidth="1"/>
    <col min="8180" max="8181" width="16.125" style="869" customWidth="1"/>
    <col min="8182" max="8182" width="14.875" style="869" customWidth="1"/>
    <col min="8183" max="8183" width="13.5" style="869" customWidth="1"/>
    <col min="8184" max="8184" width="12.875" style="869" customWidth="1"/>
    <col min="8185" max="8185" width="16.125" style="869" customWidth="1"/>
    <col min="8186" max="8186" width="19.125" style="869" customWidth="1"/>
    <col min="8187" max="8220" width="16.125" style="869" customWidth="1"/>
    <col min="8221" max="8426" width="18.5" style="869"/>
    <col min="8427" max="8427" width="1.375" style="869" customWidth="1"/>
    <col min="8428" max="8430" width="11.25" style="869" customWidth="1"/>
    <col min="8431" max="8431" width="13.125" style="869" customWidth="1"/>
    <col min="8432" max="8432" width="15" style="869" customWidth="1"/>
    <col min="8433" max="8433" width="13.375" style="869" customWidth="1"/>
    <col min="8434" max="8435" width="13.125" style="869" customWidth="1"/>
    <col min="8436" max="8437" width="16.125" style="869" customWidth="1"/>
    <col min="8438" max="8438" width="14.875" style="869" customWidth="1"/>
    <col min="8439" max="8439" width="13.5" style="869" customWidth="1"/>
    <col min="8440" max="8440" width="12.875" style="869" customWidth="1"/>
    <col min="8441" max="8441" width="16.125" style="869" customWidth="1"/>
    <col min="8442" max="8442" width="19.125" style="869" customWidth="1"/>
    <col min="8443" max="8476" width="16.125" style="869" customWidth="1"/>
    <col min="8477" max="8682" width="18.5" style="869"/>
    <col min="8683" max="8683" width="1.375" style="869" customWidth="1"/>
    <col min="8684" max="8686" width="11.25" style="869" customWidth="1"/>
    <col min="8687" max="8687" width="13.125" style="869" customWidth="1"/>
    <col min="8688" max="8688" width="15" style="869" customWidth="1"/>
    <col min="8689" max="8689" width="13.375" style="869" customWidth="1"/>
    <col min="8690" max="8691" width="13.125" style="869" customWidth="1"/>
    <col min="8692" max="8693" width="16.125" style="869" customWidth="1"/>
    <col min="8694" max="8694" width="14.875" style="869" customWidth="1"/>
    <col min="8695" max="8695" width="13.5" style="869" customWidth="1"/>
    <col min="8696" max="8696" width="12.875" style="869" customWidth="1"/>
    <col min="8697" max="8697" width="16.125" style="869" customWidth="1"/>
    <col min="8698" max="8698" width="19.125" style="869" customWidth="1"/>
    <col min="8699" max="8732" width="16.125" style="869" customWidth="1"/>
    <col min="8733" max="8938" width="18.5" style="869"/>
    <col min="8939" max="8939" width="1.375" style="869" customWidth="1"/>
    <col min="8940" max="8942" width="11.25" style="869" customWidth="1"/>
    <col min="8943" max="8943" width="13.125" style="869" customWidth="1"/>
    <col min="8944" max="8944" width="15" style="869" customWidth="1"/>
    <col min="8945" max="8945" width="13.375" style="869" customWidth="1"/>
    <col min="8946" max="8947" width="13.125" style="869" customWidth="1"/>
    <col min="8948" max="8949" width="16.125" style="869" customWidth="1"/>
    <col min="8950" max="8950" width="14.875" style="869" customWidth="1"/>
    <col min="8951" max="8951" width="13.5" style="869" customWidth="1"/>
    <col min="8952" max="8952" width="12.875" style="869" customWidth="1"/>
    <col min="8953" max="8953" width="16.125" style="869" customWidth="1"/>
    <col min="8954" max="8954" width="19.125" style="869" customWidth="1"/>
    <col min="8955" max="8988" width="16.125" style="869" customWidth="1"/>
    <col min="8989" max="9194" width="18.5" style="869"/>
    <col min="9195" max="9195" width="1.375" style="869" customWidth="1"/>
    <col min="9196" max="9198" width="11.25" style="869" customWidth="1"/>
    <col min="9199" max="9199" width="13.125" style="869" customWidth="1"/>
    <col min="9200" max="9200" width="15" style="869" customWidth="1"/>
    <col min="9201" max="9201" width="13.375" style="869" customWidth="1"/>
    <col min="9202" max="9203" width="13.125" style="869" customWidth="1"/>
    <col min="9204" max="9205" width="16.125" style="869" customWidth="1"/>
    <col min="9206" max="9206" width="14.875" style="869" customWidth="1"/>
    <col min="9207" max="9207" width="13.5" style="869" customWidth="1"/>
    <col min="9208" max="9208" width="12.875" style="869" customWidth="1"/>
    <col min="9209" max="9209" width="16.125" style="869" customWidth="1"/>
    <col min="9210" max="9210" width="19.125" style="869" customWidth="1"/>
    <col min="9211" max="9244" width="16.125" style="869" customWidth="1"/>
    <col min="9245" max="9450" width="18.5" style="869"/>
    <col min="9451" max="9451" width="1.375" style="869" customWidth="1"/>
    <col min="9452" max="9454" width="11.25" style="869" customWidth="1"/>
    <col min="9455" max="9455" width="13.125" style="869" customWidth="1"/>
    <col min="9456" max="9456" width="15" style="869" customWidth="1"/>
    <col min="9457" max="9457" width="13.375" style="869" customWidth="1"/>
    <col min="9458" max="9459" width="13.125" style="869" customWidth="1"/>
    <col min="9460" max="9461" width="16.125" style="869" customWidth="1"/>
    <col min="9462" max="9462" width="14.875" style="869" customWidth="1"/>
    <col min="9463" max="9463" width="13.5" style="869" customWidth="1"/>
    <col min="9464" max="9464" width="12.875" style="869" customWidth="1"/>
    <col min="9465" max="9465" width="16.125" style="869" customWidth="1"/>
    <col min="9466" max="9466" width="19.125" style="869" customWidth="1"/>
    <col min="9467" max="9500" width="16.125" style="869" customWidth="1"/>
    <col min="9501" max="9706" width="18.5" style="869"/>
    <col min="9707" max="9707" width="1.375" style="869" customWidth="1"/>
    <col min="9708" max="9710" width="11.25" style="869" customWidth="1"/>
    <col min="9711" max="9711" width="13.125" style="869" customWidth="1"/>
    <col min="9712" max="9712" width="15" style="869" customWidth="1"/>
    <col min="9713" max="9713" width="13.375" style="869" customWidth="1"/>
    <col min="9714" max="9715" width="13.125" style="869" customWidth="1"/>
    <col min="9716" max="9717" width="16.125" style="869" customWidth="1"/>
    <col min="9718" max="9718" width="14.875" style="869" customWidth="1"/>
    <col min="9719" max="9719" width="13.5" style="869" customWidth="1"/>
    <col min="9720" max="9720" width="12.875" style="869" customWidth="1"/>
    <col min="9721" max="9721" width="16.125" style="869" customWidth="1"/>
    <col min="9722" max="9722" width="19.125" style="869" customWidth="1"/>
    <col min="9723" max="9756" width="16.125" style="869" customWidth="1"/>
    <col min="9757" max="9962" width="18.5" style="869"/>
    <col min="9963" max="9963" width="1.375" style="869" customWidth="1"/>
    <col min="9964" max="9966" width="11.25" style="869" customWidth="1"/>
    <col min="9967" max="9967" width="13.125" style="869" customWidth="1"/>
    <col min="9968" max="9968" width="15" style="869" customWidth="1"/>
    <col min="9969" max="9969" width="13.375" style="869" customWidth="1"/>
    <col min="9970" max="9971" width="13.125" style="869" customWidth="1"/>
    <col min="9972" max="9973" width="16.125" style="869" customWidth="1"/>
    <col min="9974" max="9974" width="14.875" style="869" customWidth="1"/>
    <col min="9975" max="9975" width="13.5" style="869" customWidth="1"/>
    <col min="9976" max="9976" width="12.875" style="869" customWidth="1"/>
    <col min="9977" max="9977" width="16.125" style="869" customWidth="1"/>
    <col min="9978" max="9978" width="19.125" style="869" customWidth="1"/>
    <col min="9979" max="10012" width="16.125" style="869" customWidth="1"/>
    <col min="10013" max="10218" width="18.5" style="869"/>
    <col min="10219" max="10219" width="1.375" style="869" customWidth="1"/>
    <col min="10220" max="10222" width="11.25" style="869" customWidth="1"/>
    <col min="10223" max="10223" width="13.125" style="869" customWidth="1"/>
    <col min="10224" max="10224" width="15" style="869" customWidth="1"/>
    <col min="10225" max="10225" width="13.375" style="869" customWidth="1"/>
    <col min="10226" max="10227" width="13.125" style="869" customWidth="1"/>
    <col min="10228" max="10229" width="16.125" style="869" customWidth="1"/>
    <col min="10230" max="10230" width="14.875" style="869" customWidth="1"/>
    <col min="10231" max="10231" width="13.5" style="869" customWidth="1"/>
    <col min="10232" max="10232" width="12.875" style="869" customWidth="1"/>
    <col min="10233" max="10233" width="16.125" style="869" customWidth="1"/>
    <col min="10234" max="10234" width="19.125" style="869" customWidth="1"/>
    <col min="10235" max="10268" width="16.125" style="869" customWidth="1"/>
    <col min="10269" max="10474" width="18.5" style="869"/>
    <col min="10475" max="10475" width="1.375" style="869" customWidth="1"/>
    <col min="10476" max="10478" width="11.25" style="869" customWidth="1"/>
    <col min="10479" max="10479" width="13.125" style="869" customWidth="1"/>
    <col min="10480" max="10480" width="15" style="869" customWidth="1"/>
    <col min="10481" max="10481" width="13.375" style="869" customWidth="1"/>
    <col min="10482" max="10483" width="13.125" style="869" customWidth="1"/>
    <col min="10484" max="10485" width="16.125" style="869" customWidth="1"/>
    <col min="10486" max="10486" width="14.875" style="869" customWidth="1"/>
    <col min="10487" max="10487" width="13.5" style="869" customWidth="1"/>
    <col min="10488" max="10488" width="12.875" style="869" customWidth="1"/>
    <col min="10489" max="10489" width="16.125" style="869" customWidth="1"/>
    <col min="10490" max="10490" width="19.125" style="869" customWidth="1"/>
    <col min="10491" max="10524" width="16.125" style="869" customWidth="1"/>
    <col min="10525" max="10730" width="18.5" style="869"/>
    <col min="10731" max="10731" width="1.375" style="869" customWidth="1"/>
    <col min="10732" max="10734" width="11.25" style="869" customWidth="1"/>
    <col min="10735" max="10735" width="13.125" style="869" customWidth="1"/>
    <col min="10736" max="10736" width="15" style="869" customWidth="1"/>
    <col min="10737" max="10737" width="13.375" style="869" customWidth="1"/>
    <col min="10738" max="10739" width="13.125" style="869" customWidth="1"/>
    <col min="10740" max="10741" width="16.125" style="869" customWidth="1"/>
    <col min="10742" max="10742" width="14.875" style="869" customWidth="1"/>
    <col min="10743" max="10743" width="13.5" style="869" customWidth="1"/>
    <col min="10744" max="10744" width="12.875" style="869" customWidth="1"/>
    <col min="10745" max="10745" width="16.125" style="869" customWidth="1"/>
    <col min="10746" max="10746" width="19.125" style="869" customWidth="1"/>
    <col min="10747" max="10780" width="16.125" style="869" customWidth="1"/>
    <col min="10781" max="10986" width="18.5" style="869"/>
    <col min="10987" max="10987" width="1.375" style="869" customWidth="1"/>
    <col min="10988" max="10990" width="11.25" style="869" customWidth="1"/>
    <col min="10991" max="10991" width="13.125" style="869" customWidth="1"/>
    <col min="10992" max="10992" width="15" style="869" customWidth="1"/>
    <col min="10993" max="10993" width="13.375" style="869" customWidth="1"/>
    <col min="10994" max="10995" width="13.125" style="869" customWidth="1"/>
    <col min="10996" max="10997" width="16.125" style="869" customWidth="1"/>
    <col min="10998" max="10998" width="14.875" style="869" customWidth="1"/>
    <col min="10999" max="10999" width="13.5" style="869" customWidth="1"/>
    <col min="11000" max="11000" width="12.875" style="869" customWidth="1"/>
    <col min="11001" max="11001" width="16.125" style="869" customWidth="1"/>
    <col min="11002" max="11002" width="19.125" style="869" customWidth="1"/>
    <col min="11003" max="11036" width="16.125" style="869" customWidth="1"/>
    <col min="11037" max="11242" width="18.5" style="869"/>
    <col min="11243" max="11243" width="1.375" style="869" customWidth="1"/>
    <col min="11244" max="11246" width="11.25" style="869" customWidth="1"/>
    <col min="11247" max="11247" width="13.125" style="869" customWidth="1"/>
    <col min="11248" max="11248" width="15" style="869" customWidth="1"/>
    <col min="11249" max="11249" width="13.375" style="869" customWidth="1"/>
    <col min="11250" max="11251" width="13.125" style="869" customWidth="1"/>
    <col min="11252" max="11253" width="16.125" style="869" customWidth="1"/>
    <col min="11254" max="11254" width="14.875" style="869" customWidth="1"/>
    <col min="11255" max="11255" width="13.5" style="869" customWidth="1"/>
    <col min="11256" max="11256" width="12.875" style="869" customWidth="1"/>
    <col min="11257" max="11257" width="16.125" style="869" customWidth="1"/>
    <col min="11258" max="11258" width="19.125" style="869" customWidth="1"/>
    <col min="11259" max="11292" width="16.125" style="869" customWidth="1"/>
    <col min="11293" max="11498" width="18.5" style="869"/>
    <col min="11499" max="11499" width="1.375" style="869" customWidth="1"/>
    <col min="11500" max="11502" width="11.25" style="869" customWidth="1"/>
    <col min="11503" max="11503" width="13.125" style="869" customWidth="1"/>
    <col min="11504" max="11504" width="15" style="869" customWidth="1"/>
    <col min="11505" max="11505" width="13.375" style="869" customWidth="1"/>
    <col min="11506" max="11507" width="13.125" style="869" customWidth="1"/>
    <col min="11508" max="11509" width="16.125" style="869" customWidth="1"/>
    <col min="11510" max="11510" width="14.875" style="869" customWidth="1"/>
    <col min="11511" max="11511" width="13.5" style="869" customWidth="1"/>
    <col min="11512" max="11512" width="12.875" style="869" customWidth="1"/>
    <col min="11513" max="11513" width="16.125" style="869" customWidth="1"/>
    <col min="11514" max="11514" width="19.125" style="869" customWidth="1"/>
    <col min="11515" max="11548" width="16.125" style="869" customWidth="1"/>
    <col min="11549" max="11754" width="18.5" style="869"/>
    <col min="11755" max="11755" width="1.375" style="869" customWidth="1"/>
    <col min="11756" max="11758" width="11.25" style="869" customWidth="1"/>
    <col min="11759" max="11759" width="13.125" style="869" customWidth="1"/>
    <col min="11760" max="11760" width="15" style="869" customWidth="1"/>
    <col min="11761" max="11761" width="13.375" style="869" customWidth="1"/>
    <col min="11762" max="11763" width="13.125" style="869" customWidth="1"/>
    <col min="11764" max="11765" width="16.125" style="869" customWidth="1"/>
    <col min="11766" max="11766" width="14.875" style="869" customWidth="1"/>
    <col min="11767" max="11767" width="13.5" style="869" customWidth="1"/>
    <col min="11768" max="11768" width="12.875" style="869" customWidth="1"/>
    <col min="11769" max="11769" width="16.125" style="869" customWidth="1"/>
    <col min="11770" max="11770" width="19.125" style="869" customWidth="1"/>
    <col min="11771" max="11804" width="16.125" style="869" customWidth="1"/>
    <col min="11805" max="12010" width="18.5" style="869"/>
    <col min="12011" max="12011" width="1.375" style="869" customWidth="1"/>
    <col min="12012" max="12014" width="11.25" style="869" customWidth="1"/>
    <col min="12015" max="12015" width="13.125" style="869" customWidth="1"/>
    <col min="12016" max="12016" width="15" style="869" customWidth="1"/>
    <col min="12017" max="12017" width="13.375" style="869" customWidth="1"/>
    <col min="12018" max="12019" width="13.125" style="869" customWidth="1"/>
    <col min="12020" max="12021" width="16.125" style="869" customWidth="1"/>
    <col min="12022" max="12022" width="14.875" style="869" customWidth="1"/>
    <col min="12023" max="12023" width="13.5" style="869" customWidth="1"/>
    <col min="12024" max="12024" width="12.875" style="869" customWidth="1"/>
    <col min="12025" max="12025" width="16.125" style="869" customWidth="1"/>
    <col min="12026" max="12026" width="19.125" style="869" customWidth="1"/>
    <col min="12027" max="12060" width="16.125" style="869" customWidth="1"/>
    <col min="12061" max="12266" width="18.5" style="869"/>
    <col min="12267" max="12267" width="1.375" style="869" customWidth="1"/>
    <col min="12268" max="12270" width="11.25" style="869" customWidth="1"/>
    <col min="12271" max="12271" width="13.125" style="869" customWidth="1"/>
    <col min="12272" max="12272" width="15" style="869" customWidth="1"/>
    <col min="12273" max="12273" width="13.375" style="869" customWidth="1"/>
    <col min="12274" max="12275" width="13.125" style="869" customWidth="1"/>
    <col min="12276" max="12277" width="16.125" style="869" customWidth="1"/>
    <col min="12278" max="12278" width="14.875" style="869" customWidth="1"/>
    <col min="12279" max="12279" width="13.5" style="869" customWidth="1"/>
    <col min="12280" max="12280" width="12.875" style="869" customWidth="1"/>
    <col min="12281" max="12281" width="16.125" style="869" customWidth="1"/>
    <col min="12282" max="12282" width="19.125" style="869" customWidth="1"/>
    <col min="12283" max="12316" width="16.125" style="869" customWidth="1"/>
    <col min="12317" max="12522" width="18.5" style="869"/>
    <col min="12523" max="12523" width="1.375" style="869" customWidth="1"/>
    <col min="12524" max="12526" width="11.25" style="869" customWidth="1"/>
    <col min="12527" max="12527" width="13.125" style="869" customWidth="1"/>
    <col min="12528" max="12528" width="15" style="869" customWidth="1"/>
    <col min="12529" max="12529" width="13.375" style="869" customWidth="1"/>
    <col min="12530" max="12531" width="13.125" style="869" customWidth="1"/>
    <col min="12532" max="12533" width="16.125" style="869" customWidth="1"/>
    <col min="12534" max="12534" width="14.875" style="869" customWidth="1"/>
    <col min="12535" max="12535" width="13.5" style="869" customWidth="1"/>
    <col min="12536" max="12536" width="12.875" style="869" customWidth="1"/>
    <col min="12537" max="12537" width="16.125" style="869" customWidth="1"/>
    <col min="12538" max="12538" width="19.125" style="869" customWidth="1"/>
    <col min="12539" max="12572" width="16.125" style="869" customWidth="1"/>
    <col min="12573" max="12778" width="18.5" style="869"/>
    <col min="12779" max="12779" width="1.375" style="869" customWidth="1"/>
    <col min="12780" max="12782" width="11.25" style="869" customWidth="1"/>
    <col min="12783" max="12783" width="13.125" style="869" customWidth="1"/>
    <col min="12784" max="12784" width="15" style="869" customWidth="1"/>
    <col min="12785" max="12785" width="13.375" style="869" customWidth="1"/>
    <col min="12786" max="12787" width="13.125" style="869" customWidth="1"/>
    <col min="12788" max="12789" width="16.125" style="869" customWidth="1"/>
    <col min="12790" max="12790" width="14.875" style="869" customWidth="1"/>
    <col min="12791" max="12791" width="13.5" style="869" customWidth="1"/>
    <col min="12792" max="12792" width="12.875" style="869" customWidth="1"/>
    <col min="12793" max="12793" width="16.125" style="869" customWidth="1"/>
    <col min="12794" max="12794" width="19.125" style="869" customWidth="1"/>
    <col min="12795" max="12828" width="16.125" style="869" customWidth="1"/>
    <col min="12829" max="13034" width="18.5" style="869"/>
    <col min="13035" max="13035" width="1.375" style="869" customWidth="1"/>
    <col min="13036" max="13038" width="11.25" style="869" customWidth="1"/>
    <col min="13039" max="13039" width="13.125" style="869" customWidth="1"/>
    <col min="13040" max="13040" width="15" style="869" customWidth="1"/>
    <col min="13041" max="13041" width="13.375" style="869" customWidth="1"/>
    <col min="13042" max="13043" width="13.125" style="869" customWidth="1"/>
    <col min="13044" max="13045" width="16.125" style="869" customWidth="1"/>
    <col min="13046" max="13046" width="14.875" style="869" customWidth="1"/>
    <col min="13047" max="13047" width="13.5" style="869" customWidth="1"/>
    <col min="13048" max="13048" width="12.875" style="869" customWidth="1"/>
    <col min="13049" max="13049" width="16.125" style="869" customWidth="1"/>
    <col min="13050" max="13050" width="19.125" style="869" customWidth="1"/>
    <col min="13051" max="13084" width="16.125" style="869" customWidth="1"/>
    <col min="13085" max="13290" width="18.5" style="869"/>
    <col min="13291" max="13291" width="1.375" style="869" customWidth="1"/>
    <col min="13292" max="13294" width="11.25" style="869" customWidth="1"/>
    <col min="13295" max="13295" width="13.125" style="869" customWidth="1"/>
    <col min="13296" max="13296" width="15" style="869" customWidth="1"/>
    <col min="13297" max="13297" width="13.375" style="869" customWidth="1"/>
    <col min="13298" max="13299" width="13.125" style="869" customWidth="1"/>
    <col min="13300" max="13301" width="16.125" style="869" customWidth="1"/>
    <col min="13302" max="13302" width="14.875" style="869" customWidth="1"/>
    <col min="13303" max="13303" width="13.5" style="869" customWidth="1"/>
    <col min="13304" max="13304" width="12.875" style="869" customWidth="1"/>
    <col min="13305" max="13305" width="16.125" style="869" customWidth="1"/>
    <col min="13306" max="13306" width="19.125" style="869" customWidth="1"/>
    <col min="13307" max="13340" width="16.125" style="869" customWidth="1"/>
    <col min="13341" max="13546" width="18.5" style="869"/>
    <col min="13547" max="13547" width="1.375" style="869" customWidth="1"/>
    <col min="13548" max="13550" width="11.25" style="869" customWidth="1"/>
    <col min="13551" max="13551" width="13.125" style="869" customWidth="1"/>
    <col min="13552" max="13552" width="15" style="869" customWidth="1"/>
    <col min="13553" max="13553" width="13.375" style="869" customWidth="1"/>
    <col min="13554" max="13555" width="13.125" style="869" customWidth="1"/>
    <col min="13556" max="13557" width="16.125" style="869" customWidth="1"/>
    <col min="13558" max="13558" width="14.875" style="869" customWidth="1"/>
    <col min="13559" max="13559" width="13.5" style="869" customWidth="1"/>
    <col min="13560" max="13560" width="12.875" style="869" customWidth="1"/>
    <col min="13561" max="13561" width="16.125" style="869" customWidth="1"/>
    <col min="13562" max="13562" width="19.125" style="869" customWidth="1"/>
    <col min="13563" max="13596" width="16.125" style="869" customWidth="1"/>
    <col min="13597" max="13802" width="18.5" style="869"/>
    <col min="13803" max="13803" width="1.375" style="869" customWidth="1"/>
    <col min="13804" max="13806" width="11.25" style="869" customWidth="1"/>
    <col min="13807" max="13807" width="13.125" style="869" customWidth="1"/>
    <col min="13808" max="13808" width="15" style="869" customWidth="1"/>
    <col min="13809" max="13809" width="13.375" style="869" customWidth="1"/>
    <col min="13810" max="13811" width="13.125" style="869" customWidth="1"/>
    <col min="13812" max="13813" width="16.125" style="869" customWidth="1"/>
    <col min="13814" max="13814" width="14.875" style="869" customWidth="1"/>
    <col min="13815" max="13815" width="13.5" style="869" customWidth="1"/>
    <col min="13816" max="13816" width="12.875" style="869" customWidth="1"/>
    <col min="13817" max="13817" width="16.125" style="869" customWidth="1"/>
    <col min="13818" max="13818" width="19.125" style="869" customWidth="1"/>
    <col min="13819" max="13852" width="16.125" style="869" customWidth="1"/>
    <col min="13853" max="14058" width="18.5" style="869"/>
    <col min="14059" max="14059" width="1.375" style="869" customWidth="1"/>
    <col min="14060" max="14062" width="11.25" style="869" customWidth="1"/>
    <col min="14063" max="14063" width="13.125" style="869" customWidth="1"/>
    <col min="14064" max="14064" width="15" style="869" customWidth="1"/>
    <col min="14065" max="14065" width="13.375" style="869" customWidth="1"/>
    <col min="14066" max="14067" width="13.125" style="869" customWidth="1"/>
    <col min="14068" max="14069" width="16.125" style="869" customWidth="1"/>
    <col min="14070" max="14070" width="14.875" style="869" customWidth="1"/>
    <col min="14071" max="14071" width="13.5" style="869" customWidth="1"/>
    <col min="14072" max="14072" width="12.875" style="869" customWidth="1"/>
    <col min="14073" max="14073" width="16.125" style="869" customWidth="1"/>
    <col min="14074" max="14074" width="19.125" style="869" customWidth="1"/>
    <col min="14075" max="14108" width="16.125" style="869" customWidth="1"/>
    <col min="14109" max="14314" width="18.5" style="869"/>
    <col min="14315" max="14315" width="1.375" style="869" customWidth="1"/>
    <col min="14316" max="14318" width="11.25" style="869" customWidth="1"/>
    <col min="14319" max="14319" width="13.125" style="869" customWidth="1"/>
    <col min="14320" max="14320" width="15" style="869" customWidth="1"/>
    <col min="14321" max="14321" width="13.375" style="869" customWidth="1"/>
    <col min="14322" max="14323" width="13.125" style="869" customWidth="1"/>
    <col min="14324" max="14325" width="16.125" style="869" customWidth="1"/>
    <col min="14326" max="14326" width="14.875" style="869" customWidth="1"/>
    <col min="14327" max="14327" width="13.5" style="869" customWidth="1"/>
    <col min="14328" max="14328" width="12.875" style="869" customWidth="1"/>
    <col min="14329" max="14329" width="16.125" style="869" customWidth="1"/>
    <col min="14330" max="14330" width="19.125" style="869" customWidth="1"/>
    <col min="14331" max="14364" width="16.125" style="869" customWidth="1"/>
    <col min="14365" max="14570" width="18.5" style="869"/>
    <col min="14571" max="14571" width="1.375" style="869" customWidth="1"/>
    <col min="14572" max="14574" width="11.25" style="869" customWidth="1"/>
    <col min="14575" max="14575" width="13.125" style="869" customWidth="1"/>
    <col min="14576" max="14576" width="15" style="869" customWidth="1"/>
    <col min="14577" max="14577" width="13.375" style="869" customWidth="1"/>
    <col min="14578" max="14579" width="13.125" style="869" customWidth="1"/>
    <col min="14580" max="14581" width="16.125" style="869" customWidth="1"/>
    <col min="14582" max="14582" width="14.875" style="869" customWidth="1"/>
    <col min="14583" max="14583" width="13.5" style="869" customWidth="1"/>
    <col min="14584" max="14584" width="12.875" style="869" customWidth="1"/>
    <col min="14585" max="14585" width="16.125" style="869" customWidth="1"/>
    <col min="14586" max="14586" width="19.125" style="869" customWidth="1"/>
    <col min="14587" max="14620" width="16.125" style="869" customWidth="1"/>
    <col min="14621" max="14826" width="18.5" style="869"/>
    <col min="14827" max="14827" width="1.375" style="869" customWidth="1"/>
    <col min="14828" max="14830" width="11.25" style="869" customWidth="1"/>
    <col min="14831" max="14831" width="13.125" style="869" customWidth="1"/>
    <col min="14832" max="14832" width="15" style="869" customWidth="1"/>
    <col min="14833" max="14833" width="13.375" style="869" customWidth="1"/>
    <col min="14834" max="14835" width="13.125" style="869" customWidth="1"/>
    <col min="14836" max="14837" width="16.125" style="869" customWidth="1"/>
    <col min="14838" max="14838" width="14.875" style="869" customWidth="1"/>
    <col min="14839" max="14839" width="13.5" style="869" customWidth="1"/>
    <col min="14840" max="14840" width="12.875" style="869" customWidth="1"/>
    <col min="14841" max="14841" width="16.125" style="869" customWidth="1"/>
    <col min="14842" max="14842" width="19.125" style="869" customWidth="1"/>
    <col min="14843" max="14876" width="16.125" style="869" customWidth="1"/>
    <col min="14877" max="15082" width="18.5" style="869"/>
    <col min="15083" max="15083" width="1.375" style="869" customWidth="1"/>
    <col min="15084" max="15086" width="11.25" style="869" customWidth="1"/>
    <col min="15087" max="15087" width="13.125" style="869" customWidth="1"/>
    <col min="15088" max="15088" width="15" style="869" customWidth="1"/>
    <col min="15089" max="15089" width="13.375" style="869" customWidth="1"/>
    <col min="15090" max="15091" width="13.125" style="869" customWidth="1"/>
    <col min="15092" max="15093" width="16.125" style="869" customWidth="1"/>
    <col min="15094" max="15094" width="14.875" style="869" customWidth="1"/>
    <col min="15095" max="15095" width="13.5" style="869" customWidth="1"/>
    <col min="15096" max="15096" width="12.875" style="869" customWidth="1"/>
    <col min="15097" max="15097" width="16.125" style="869" customWidth="1"/>
    <col min="15098" max="15098" width="19.125" style="869" customWidth="1"/>
    <col min="15099" max="15132" width="16.125" style="869" customWidth="1"/>
    <col min="15133" max="15338" width="18.5" style="869"/>
    <col min="15339" max="15339" width="1.375" style="869" customWidth="1"/>
    <col min="15340" max="15342" width="11.25" style="869" customWidth="1"/>
    <col min="15343" max="15343" width="13.125" style="869" customWidth="1"/>
    <col min="15344" max="15344" width="15" style="869" customWidth="1"/>
    <col min="15345" max="15345" width="13.375" style="869" customWidth="1"/>
    <col min="15346" max="15347" width="13.125" style="869" customWidth="1"/>
    <col min="15348" max="15349" width="16.125" style="869" customWidth="1"/>
    <col min="15350" max="15350" width="14.875" style="869" customWidth="1"/>
    <col min="15351" max="15351" width="13.5" style="869" customWidth="1"/>
    <col min="15352" max="15352" width="12.875" style="869" customWidth="1"/>
    <col min="15353" max="15353" width="16.125" style="869" customWidth="1"/>
    <col min="15354" max="15354" width="19.125" style="869" customWidth="1"/>
    <col min="15355" max="15388" width="16.125" style="869" customWidth="1"/>
    <col min="15389" max="15594" width="18.5" style="869"/>
    <col min="15595" max="15595" width="1.375" style="869" customWidth="1"/>
    <col min="15596" max="15598" width="11.25" style="869" customWidth="1"/>
    <col min="15599" max="15599" width="13.125" style="869" customWidth="1"/>
    <col min="15600" max="15600" width="15" style="869" customWidth="1"/>
    <col min="15601" max="15601" width="13.375" style="869" customWidth="1"/>
    <col min="15602" max="15603" width="13.125" style="869" customWidth="1"/>
    <col min="15604" max="15605" width="16.125" style="869" customWidth="1"/>
    <col min="15606" max="15606" width="14.875" style="869" customWidth="1"/>
    <col min="15607" max="15607" width="13.5" style="869" customWidth="1"/>
    <col min="15608" max="15608" width="12.875" style="869" customWidth="1"/>
    <col min="15609" max="15609" width="16.125" style="869" customWidth="1"/>
    <col min="15610" max="15610" width="19.125" style="869" customWidth="1"/>
    <col min="15611" max="15644" width="16.125" style="869" customWidth="1"/>
    <col min="15645" max="15850" width="18.5" style="869"/>
    <col min="15851" max="15851" width="1.375" style="869" customWidth="1"/>
    <col min="15852" max="15854" width="11.25" style="869" customWidth="1"/>
    <col min="15855" max="15855" width="13.125" style="869" customWidth="1"/>
    <col min="15856" max="15856" width="15" style="869" customWidth="1"/>
    <col min="15857" max="15857" width="13.375" style="869" customWidth="1"/>
    <col min="15858" max="15859" width="13.125" style="869" customWidth="1"/>
    <col min="15860" max="15861" width="16.125" style="869" customWidth="1"/>
    <col min="15862" max="15862" width="14.875" style="869" customWidth="1"/>
    <col min="15863" max="15863" width="13.5" style="869" customWidth="1"/>
    <col min="15864" max="15864" width="12.875" style="869" customWidth="1"/>
    <col min="15865" max="15865" width="16.125" style="869" customWidth="1"/>
    <col min="15866" max="15866" width="19.125" style="869" customWidth="1"/>
    <col min="15867" max="15900" width="16.125" style="869" customWidth="1"/>
    <col min="15901" max="16106" width="18.5" style="869"/>
    <col min="16107" max="16107" width="1.375" style="869" customWidth="1"/>
    <col min="16108" max="16110" width="11.25" style="869" customWidth="1"/>
    <col min="16111" max="16111" width="13.125" style="869" customWidth="1"/>
    <col min="16112" max="16112" width="15" style="869" customWidth="1"/>
    <col min="16113" max="16113" width="13.375" style="869" customWidth="1"/>
    <col min="16114" max="16115" width="13.125" style="869" customWidth="1"/>
    <col min="16116" max="16117" width="16.125" style="869" customWidth="1"/>
    <col min="16118" max="16118" width="14.875" style="869" customWidth="1"/>
    <col min="16119" max="16119" width="13.5" style="869" customWidth="1"/>
    <col min="16120" max="16120" width="12.875" style="869" customWidth="1"/>
    <col min="16121" max="16121" width="16.125" style="869" customWidth="1"/>
    <col min="16122" max="16122" width="19.125" style="869" customWidth="1"/>
    <col min="16123" max="16156" width="16.125" style="869" customWidth="1"/>
    <col min="16157" max="16384" width="18.5" style="869"/>
  </cols>
  <sheetData>
    <row r="1" spans="1:29" s="863" customFormat="1" ht="28.5" customHeight="1">
      <c r="A1" s="1318" t="s">
        <v>859</v>
      </c>
      <c r="B1" s="1318"/>
      <c r="C1" s="1318"/>
      <c r="D1" s="1318"/>
      <c r="E1" s="1318"/>
      <c r="F1" s="1318"/>
      <c r="G1" s="1318"/>
      <c r="H1" s="1318"/>
      <c r="I1" s="1318" t="s">
        <v>859</v>
      </c>
      <c r="J1" s="1318"/>
      <c r="K1" s="1318"/>
      <c r="L1" s="1318"/>
      <c r="M1" s="1318"/>
      <c r="N1" s="1318"/>
      <c r="O1" s="1318"/>
      <c r="P1" s="1318"/>
      <c r="Q1" s="1318"/>
      <c r="R1" s="1318"/>
      <c r="S1" s="1318"/>
      <c r="T1" s="1318"/>
      <c r="U1" s="1318"/>
      <c r="V1" s="1318"/>
      <c r="W1" s="1318"/>
      <c r="X1" s="1318"/>
      <c r="Y1" s="1318"/>
      <c r="Z1" s="1318"/>
      <c r="AA1" s="1318"/>
      <c r="AB1" s="1318"/>
      <c r="AC1" s="1318"/>
    </row>
    <row r="2" spans="1:29" s="864" customFormat="1" ht="9.75" customHeight="1">
      <c r="A2" s="1331"/>
      <c r="B2" s="1332"/>
      <c r="C2" s="1332"/>
      <c r="D2" s="1332"/>
      <c r="E2" s="1332"/>
      <c r="F2" s="1332"/>
      <c r="G2" s="1332"/>
      <c r="H2" s="1332"/>
      <c r="I2" s="870"/>
      <c r="J2" s="870"/>
      <c r="K2" s="870"/>
      <c r="L2" s="870"/>
      <c r="M2" s="870"/>
      <c r="N2"/>
      <c r="O2"/>
      <c r="P2"/>
      <c r="Q2"/>
      <c r="R2"/>
      <c r="S2"/>
      <c r="T2"/>
      <c r="U2"/>
      <c r="V2"/>
      <c r="W2"/>
      <c r="X2"/>
      <c r="Y2"/>
      <c r="Z2"/>
      <c r="AA2"/>
      <c r="AB2"/>
      <c r="AC2"/>
    </row>
    <row r="3" spans="1:29" s="865" customFormat="1" ht="21.75" customHeight="1">
      <c r="A3" s="1333"/>
      <c r="B3" s="1319" t="s">
        <v>1062</v>
      </c>
      <c r="C3" s="1319"/>
      <c r="D3" s="1319"/>
      <c r="E3" s="1319"/>
      <c r="F3" s="1319"/>
      <c r="G3" s="1319"/>
      <c r="H3" s="1319"/>
      <c r="I3" s="1319" t="s">
        <v>956</v>
      </c>
      <c r="J3" s="1319"/>
      <c r="K3" s="1319"/>
      <c r="L3" s="1319"/>
      <c r="M3" s="1319"/>
      <c r="N3" s="1319"/>
      <c r="O3" s="1319"/>
      <c r="P3" s="1319"/>
      <c r="Q3" s="1319"/>
      <c r="R3" s="1319"/>
      <c r="S3" s="1319"/>
      <c r="T3" s="1319"/>
      <c r="U3" s="1319"/>
      <c r="V3" s="1319"/>
      <c r="W3" s="1319"/>
      <c r="X3" s="1319"/>
      <c r="Y3" s="1319"/>
      <c r="Z3" s="1319"/>
      <c r="AA3" s="1319"/>
      <c r="AB3" s="1319"/>
      <c r="AC3" s="1319"/>
    </row>
    <row r="4" spans="1:29" s="865" customFormat="1" ht="30" customHeight="1">
      <c r="A4" s="1334"/>
      <c r="B4" s="1336" t="s">
        <v>842</v>
      </c>
      <c r="C4" s="1339" t="s">
        <v>843</v>
      </c>
      <c r="D4" s="1339" t="s">
        <v>844</v>
      </c>
      <c r="E4" s="1339" t="s">
        <v>962</v>
      </c>
      <c r="F4" s="1339" t="s">
        <v>845</v>
      </c>
      <c r="G4" s="1339" t="s">
        <v>846</v>
      </c>
      <c r="H4" s="1339" t="s">
        <v>847</v>
      </c>
      <c r="I4" s="1315" t="s">
        <v>55</v>
      </c>
      <c r="J4" s="701"/>
      <c r="K4" s="866"/>
      <c r="L4" s="701"/>
      <c r="M4" s="866"/>
      <c r="N4" s="1320" t="s">
        <v>958</v>
      </c>
      <c r="O4" s="582"/>
      <c r="P4" s="582"/>
      <c r="Q4" s="582"/>
      <c r="R4" s="582"/>
      <c r="S4" s="582"/>
      <c r="T4" s="582"/>
      <c r="U4" s="582"/>
      <c r="V4" s="582"/>
      <c r="W4" s="582"/>
      <c r="X4" s="582"/>
      <c r="Y4" s="582"/>
      <c r="Z4" s="582"/>
      <c r="AA4" s="582"/>
      <c r="AB4" s="582"/>
      <c r="AC4" s="583"/>
    </row>
    <row r="5" spans="1:29" s="865" customFormat="1" ht="57.75" customHeight="1">
      <c r="A5" s="1334"/>
      <c r="B5" s="1337"/>
      <c r="C5" s="1340"/>
      <c r="D5" s="1340"/>
      <c r="E5" s="1340"/>
      <c r="F5" s="1340"/>
      <c r="G5" s="1340"/>
      <c r="H5" s="1340"/>
      <c r="I5" s="1316"/>
      <c r="J5" s="1315" t="s">
        <v>957</v>
      </c>
      <c r="K5" s="867"/>
      <c r="L5" s="867"/>
      <c r="M5" s="1315" t="s">
        <v>109</v>
      </c>
      <c r="N5" s="1321"/>
      <c r="O5" s="1323" t="s">
        <v>959</v>
      </c>
      <c r="P5" s="1325" t="s">
        <v>961</v>
      </c>
      <c r="Q5" s="1326"/>
      <c r="R5" s="1326"/>
      <c r="S5" s="1326"/>
      <c r="T5" s="1326"/>
      <c r="U5" s="1326"/>
      <c r="V5" s="1326"/>
      <c r="W5" s="1326"/>
      <c r="X5" s="1326"/>
      <c r="Y5" s="1326"/>
      <c r="Z5" s="1326"/>
      <c r="AA5" s="1326"/>
      <c r="AB5" s="1327"/>
      <c r="AC5" s="1323" t="s">
        <v>960</v>
      </c>
    </row>
    <row r="6" spans="1:29" s="865" customFormat="1" ht="46.5" customHeight="1">
      <c r="A6" s="1334"/>
      <c r="B6" s="1337"/>
      <c r="C6" s="1340"/>
      <c r="D6" s="1340" t="s">
        <v>848</v>
      </c>
      <c r="E6" s="1340"/>
      <c r="F6" s="1340"/>
      <c r="G6" s="1340"/>
      <c r="H6" s="1340"/>
      <c r="I6" s="1316"/>
      <c r="J6" s="1316"/>
      <c r="K6" s="1315" t="s">
        <v>102</v>
      </c>
      <c r="L6" s="1315" t="s">
        <v>107</v>
      </c>
      <c r="M6" s="1316"/>
      <c r="N6" s="1321"/>
      <c r="O6" s="1321"/>
      <c r="P6" s="1328"/>
      <c r="Q6" s="1329"/>
      <c r="R6" s="1329"/>
      <c r="S6" s="1329"/>
      <c r="T6" s="1329"/>
      <c r="U6" s="1329"/>
      <c r="V6" s="1329"/>
      <c r="W6" s="1329"/>
      <c r="X6" s="1329"/>
      <c r="Y6" s="1329"/>
      <c r="Z6" s="1329"/>
      <c r="AA6" s="1329"/>
      <c r="AB6" s="1330"/>
      <c r="AC6" s="1321"/>
    </row>
    <row r="7" spans="1:29" s="865" customFormat="1" ht="134.44999999999999" customHeight="1">
      <c r="A7" s="1334"/>
      <c r="B7" s="1338"/>
      <c r="C7" s="1341"/>
      <c r="D7" s="1341"/>
      <c r="E7" s="1341"/>
      <c r="F7" s="1341"/>
      <c r="G7" s="1341"/>
      <c r="H7" s="1341"/>
      <c r="I7" s="1317"/>
      <c r="J7" s="1317"/>
      <c r="K7" s="1317"/>
      <c r="L7" s="1317"/>
      <c r="M7" s="1317"/>
      <c r="N7" s="1322"/>
      <c r="O7" s="1324"/>
      <c r="P7" s="699" t="s">
        <v>3</v>
      </c>
      <c r="Q7" s="862" t="s">
        <v>893</v>
      </c>
      <c r="R7" s="700" t="s">
        <v>894</v>
      </c>
      <c r="S7" s="700" t="s">
        <v>196</v>
      </c>
      <c r="T7" s="700" t="s">
        <v>193</v>
      </c>
      <c r="U7" s="700" t="s">
        <v>895</v>
      </c>
      <c r="V7" s="700" t="s">
        <v>198</v>
      </c>
      <c r="W7" s="700" t="s">
        <v>150</v>
      </c>
      <c r="X7" s="700" t="s">
        <v>140</v>
      </c>
      <c r="Y7" s="700" t="s">
        <v>151</v>
      </c>
      <c r="Z7" s="700" t="s">
        <v>199</v>
      </c>
      <c r="AA7" s="700" t="s">
        <v>200</v>
      </c>
      <c r="AB7" s="700" t="s">
        <v>389</v>
      </c>
      <c r="AC7" s="1322"/>
    </row>
    <row r="8" spans="1:29" s="868" customFormat="1" ht="15.75" customHeight="1">
      <c r="A8" s="1335"/>
      <c r="B8" s="608" t="s">
        <v>775</v>
      </c>
      <c r="C8" s="608" t="s">
        <v>776</v>
      </c>
      <c r="D8" s="608" t="s">
        <v>849</v>
      </c>
      <c r="E8" s="633"/>
      <c r="F8" s="608" t="s">
        <v>778</v>
      </c>
      <c r="G8" s="608" t="s">
        <v>779</v>
      </c>
      <c r="H8" s="609" t="s">
        <v>780</v>
      </c>
      <c r="I8" s="608" t="s">
        <v>789</v>
      </c>
      <c r="J8" s="608" t="s">
        <v>792</v>
      </c>
      <c r="K8" s="608" t="s">
        <v>795</v>
      </c>
      <c r="L8" s="608" t="s">
        <v>798</v>
      </c>
      <c r="M8" s="608" t="s">
        <v>800</v>
      </c>
      <c r="N8" s="632"/>
      <c r="O8" s="632"/>
      <c r="P8" s="632"/>
      <c r="Q8" s="632"/>
      <c r="R8" s="632"/>
      <c r="S8" s="632"/>
      <c r="T8" s="632"/>
      <c r="U8" s="632"/>
      <c r="V8" s="632"/>
      <c r="W8" s="632"/>
      <c r="X8" s="632"/>
      <c r="Y8" s="632"/>
      <c r="Z8" s="632"/>
      <c r="AA8" s="632"/>
      <c r="AB8" s="632"/>
      <c r="AC8" s="633"/>
    </row>
    <row r="9" spans="1:29" ht="39" customHeight="1">
      <c r="A9" s="610" t="s">
        <v>850</v>
      </c>
      <c r="B9" s="878"/>
      <c r="C9" s="878"/>
      <c r="D9" s="878"/>
      <c r="E9" s="1130"/>
      <c r="F9" s="878"/>
      <c r="G9" s="879"/>
      <c r="H9" s="879"/>
      <c r="I9" s="880">
        <f>J9+M9</f>
        <v>0</v>
      </c>
      <c r="J9" s="880">
        <f t="shared" ref="J9:J18" si="0">L9+K9</f>
        <v>0</v>
      </c>
      <c r="K9" s="881"/>
      <c r="L9" s="881"/>
      <c r="M9" s="881"/>
      <c r="N9" s="986">
        <f>MAX(O9,P9,AC9)</f>
        <v>0</v>
      </c>
      <c r="O9" s="881"/>
      <c r="P9" s="986">
        <f>SUM(Q9:AB9)</f>
        <v>0</v>
      </c>
      <c r="Q9" s="881"/>
      <c r="R9" s="881"/>
      <c r="S9" s="881"/>
      <c r="T9" s="881"/>
      <c r="U9" s="881"/>
      <c r="V9" s="881"/>
      <c r="W9" s="881"/>
      <c r="X9" s="881"/>
      <c r="Y9" s="881"/>
      <c r="Z9" s="881"/>
      <c r="AA9" s="881"/>
      <c r="AB9" s="881"/>
      <c r="AC9" s="881"/>
    </row>
    <row r="10" spans="1:29" ht="39" customHeight="1">
      <c r="A10" s="610" t="s">
        <v>851</v>
      </c>
      <c r="B10" s="878"/>
      <c r="C10" s="878"/>
      <c r="D10" s="878"/>
      <c r="E10" s="1130"/>
      <c r="F10" s="878"/>
      <c r="G10" s="879"/>
      <c r="H10" s="879"/>
      <c r="I10" s="880">
        <f>J10+M10</f>
        <v>0</v>
      </c>
      <c r="J10" s="880">
        <f t="shared" si="0"/>
        <v>0</v>
      </c>
      <c r="K10" s="881"/>
      <c r="L10" s="881"/>
      <c r="M10" s="881"/>
      <c r="N10" s="986">
        <f t="shared" ref="N10:N18" si="1">MAX(O10,P10,AC10)</f>
        <v>0</v>
      </c>
      <c r="O10" s="881"/>
      <c r="P10" s="986">
        <f>SUM(Q10:AB10)</f>
        <v>0</v>
      </c>
      <c r="Q10" s="881"/>
      <c r="R10" s="881"/>
      <c r="S10" s="881"/>
      <c r="T10" s="881"/>
      <c r="U10" s="881"/>
      <c r="V10" s="881"/>
      <c r="W10" s="881"/>
      <c r="X10" s="881"/>
      <c r="Y10" s="881"/>
      <c r="Z10" s="881"/>
      <c r="AA10" s="881"/>
      <c r="AB10" s="881"/>
      <c r="AC10" s="881"/>
    </row>
    <row r="11" spans="1:29" ht="39" customHeight="1">
      <c r="A11" s="610" t="s">
        <v>852</v>
      </c>
      <c r="B11" s="878"/>
      <c r="C11" s="878"/>
      <c r="D11" s="878"/>
      <c r="E11" s="1130"/>
      <c r="F11" s="878"/>
      <c r="G11" s="879"/>
      <c r="H11" s="879"/>
      <c r="I11" s="880">
        <f t="shared" ref="I11:I18" si="2">J11+M11</f>
        <v>0</v>
      </c>
      <c r="J11" s="880">
        <f t="shared" si="0"/>
        <v>0</v>
      </c>
      <c r="K11" s="881"/>
      <c r="L11" s="881"/>
      <c r="M11" s="881"/>
      <c r="N11" s="986">
        <f t="shared" si="1"/>
        <v>0</v>
      </c>
      <c r="O11" s="881"/>
      <c r="P11" s="986">
        <f t="shared" ref="P11:P15" si="3">SUM(Q11:AB11)</f>
        <v>0</v>
      </c>
      <c r="Q11" s="881"/>
      <c r="R11" s="881"/>
      <c r="S11" s="881"/>
      <c r="T11" s="881"/>
      <c r="U11" s="881"/>
      <c r="V11" s="881"/>
      <c r="W11" s="881"/>
      <c r="X11" s="881"/>
      <c r="Y11" s="881"/>
      <c r="Z11" s="881"/>
      <c r="AA11" s="881"/>
      <c r="AB11" s="881"/>
      <c r="AC11" s="881"/>
    </row>
    <row r="12" spans="1:29" ht="39" customHeight="1">
      <c r="A12" s="610" t="s">
        <v>853</v>
      </c>
      <c r="B12" s="878"/>
      <c r="C12" s="878"/>
      <c r="D12" s="878"/>
      <c r="E12" s="1130"/>
      <c r="F12" s="878"/>
      <c r="G12" s="879"/>
      <c r="H12" s="879"/>
      <c r="I12" s="880">
        <f t="shared" si="2"/>
        <v>0</v>
      </c>
      <c r="J12" s="880">
        <f t="shared" si="0"/>
        <v>0</v>
      </c>
      <c r="K12" s="881"/>
      <c r="L12" s="881"/>
      <c r="M12" s="881"/>
      <c r="N12" s="986">
        <f t="shared" si="1"/>
        <v>0</v>
      </c>
      <c r="O12" s="881"/>
      <c r="P12" s="986">
        <f>SUM(Q12:AB12)</f>
        <v>0</v>
      </c>
      <c r="Q12" s="881"/>
      <c r="R12" s="881"/>
      <c r="S12" s="881"/>
      <c r="T12" s="881"/>
      <c r="U12" s="881"/>
      <c r="V12" s="881"/>
      <c r="W12" s="881"/>
      <c r="X12" s="881"/>
      <c r="Y12" s="881"/>
      <c r="Z12" s="881"/>
      <c r="AA12" s="881"/>
      <c r="AB12" s="881"/>
      <c r="AC12" s="881"/>
    </row>
    <row r="13" spans="1:29" ht="39" customHeight="1">
      <c r="A13" s="610" t="s">
        <v>854</v>
      </c>
      <c r="B13" s="878"/>
      <c r="C13" s="878"/>
      <c r="D13" s="878"/>
      <c r="E13" s="1130"/>
      <c r="F13" s="878"/>
      <c r="G13" s="879"/>
      <c r="H13" s="879"/>
      <c r="I13" s="880">
        <f t="shared" si="2"/>
        <v>0</v>
      </c>
      <c r="J13" s="880">
        <f t="shared" si="0"/>
        <v>0</v>
      </c>
      <c r="K13" s="881"/>
      <c r="L13" s="881"/>
      <c r="M13" s="881"/>
      <c r="N13" s="986">
        <f t="shared" si="1"/>
        <v>0</v>
      </c>
      <c r="O13" s="881"/>
      <c r="P13" s="986">
        <f t="shared" si="3"/>
        <v>0</v>
      </c>
      <c r="Q13" s="881"/>
      <c r="R13" s="881"/>
      <c r="S13" s="881"/>
      <c r="T13" s="881"/>
      <c r="U13" s="881"/>
      <c r="V13" s="881"/>
      <c r="W13" s="881"/>
      <c r="X13" s="881"/>
      <c r="Y13" s="881"/>
      <c r="Z13" s="881"/>
      <c r="AA13" s="881"/>
      <c r="AB13" s="881"/>
      <c r="AC13" s="881"/>
    </row>
    <row r="14" spans="1:29" ht="39" customHeight="1">
      <c r="A14" s="610" t="s">
        <v>855</v>
      </c>
      <c r="B14" s="878"/>
      <c r="C14" s="878"/>
      <c r="D14" s="878"/>
      <c r="E14" s="1130"/>
      <c r="F14" s="878"/>
      <c r="G14" s="879"/>
      <c r="H14" s="879"/>
      <c r="I14" s="880">
        <f t="shared" si="2"/>
        <v>0</v>
      </c>
      <c r="J14" s="880">
        <f t="shared" si="0"/>
        <v>0</v>
      </c>
      <c r="K14" s="881"/>
      <c r="L14" s="881"/>
      <c r="M14" s="881"/>
      <c r="N14" s="986">
        <f t="shared" si="1"/>
        <v>0</v>
      </c>
      <c r="O14" s="881"/>
      <c r="P14" s="986">
        <f>SUM(Q14:AB14)</f>
        <v>0</v>
      </c>
      <c r="Q14" s="881"/>
      <c r="R14" s="881"/>
      <c r="S14" s="881"/>
      <c r="T14" s="881"/>
      <c r="U14" s="881"/>
      <c r="V14" s="881"/>
      <c r="W14" s="881"/>
      <c r="X14" s="881"/>
      <c r="Y14" s="881"/>
      <c r="Z14" s="881"/>
      <c r="AA14" s="881"/>
      <c r="AB14" s="881"/>
      <c r="AC14" s="881"/>
    </row>
    <row r="15" spans="1:29" ht="39" customHeight="1">
      <c r="A15" s="610" t="s">
        <v>856</v>
      </c>
      <c r="B15" s="878"/>
      <c r="C15" s="878"/>
      <c r="D15" s="878"/>
      <c r="E15" s="1130"/>
      <c r="F15" s="878"/>
      <c r="G15" s="879"/>
      <c r="H15" s="879"/>
      <c r="I15" s="880">
        <f t="shared" si="2"/>
        <v>0</v>
      </c>
      <c r="J15" s="880">
        <f t="shared" si="0"/>
        <v>0</v>
      </c>
      <c r="K15" s="881"/>
      <c r="L15" s="881"/>
      <c r="M15" s="881"/>
      <c r="N15" s="986">
        <f t="shared" si="1"/>
        <v>0</v>
      </c>
      <c r="O15" s="881"/>
      <c r="P15" s="986">
        <f t="shared" si="3"/>
        <v>0</v>
      </c>
      <c r="Q15" s="881"/>
      <c r="R15" s="881"/>
      <c r="S15" s="881"/>
      <c r="T15" s="881"/>
      <c r="U15" s="881"/>
      <c r="V15" s="881"/>
      <c r="W15" s="881"/>
      <c r="X15" s="881"/>
      <c r="Y15" s="881"/>
      <c r="Z15" s="881"/>
      <c r="AA15" s="881"/>
      <c r="AB15" s="881"/>
      <c r="AC15" s="881"/>
    </row>
    <row r="16" spans="1:29" ht="39" customHeight="1">
      <c r="A16" s="610" t="s">
        <v>857</v>
      </c>
      <c r="B16" s="878"/>
      <c r="C16" s="878"/>
      <c r="D16" s="878"/>
      <c r="E16" s="1130"/>
      <c r="F16" s="878"/>
      <c r="G16" s="879"/>
      <c r="H16" s="879"/>
      <c r="I16" s="880">
        <f t="shared" si="2"/>
        <v>0</v>
      </c>
      <c r="J16" s="880">
        <f t="shared" si="0"/>
        <v>0</v>
      </c>
      <c r="K16" s="881"/>
      <c r="L16" s="881"/>
      <c r="M16" s="881"/>
      <c r="N16" s="986">
        <f t="shared" si="1"/>
        <v>0</v>
      </c>
      <c r="O16" s="881"/>
      <c r="P16" s="986">
        <f>SUM(Q16:AB16)</f>
        <v>0</v>
      </c>
      <c r="Q16" s="881"/>
      <c r="R16" s="881"/>
      <c r="S16" s="881"/>
      <c r="T16" s="881"/>
      <c r="U16" s="881"/>
      <c r="V16" s="881"/>
      <c r="W16" s="881"/>
      <c r="X16" s="881"/>
      <c r="Y16" s="881"/>
      <c r="Z16" s="881"/>
      <c r="AA16" s="881"/>
      <c r="AB16" s="881"/>
      <c r="AC16" s="881"/>
    </row>
    <row r="17" spans="1:29" ht="39" customHeight="1">
      <c r="A17" s="610" t="s">
        <v>858</v>
      </c>
      <c r="B17" s="878"/>
      <c r="C17" s="878"/>
      <c r="D17" s="878"/>
      <c r="E17" s="1130"/>
      <c r="F17" s="878"/>
      <c r="G17" s="879"/>
      <c r="H17" s="879"/>
      <c r="I17" s="880">
        <f t="shared" si="2"/>
        <v>0</v>
      </c>
      <c r="J17" s="880">
        <f t="shared" si="0"/>
        <v>0</v>
      </c>
      <c r="K17" s="881"/>
      <c r="L17" s="881"/>
      <c r="M17" s="881"/>
      <c r="N17" s="986">
        <f t="shared" si="1"/>
        <v>0</v>
      </c>
      <c r="O17" s="881"/>
      <c r="P17" s="986">
        <f>SUM(Q17:AB17)</f>
        <v>0</v>
      </c>
      <c r="Q17" s="881"/>
      <c r="R17" s="881"/>
      <c r="S17" s="881"/>
      <c r="T17" s="881"/>
      <c r="U17" s="881"/>
      <c r="V17" s="881"/>
      <c r="W17" s="881"/>
      <c r="X17" s="881"/>
      <c r="Y17" s="881"/>
      <c r="Z17" s="881"/>
      <c r="AA17" s="881"/>
      <c r="AB17" s="881"/>
      <c r="AC17" s="881"/>
    </row>
    <row r="18" spans="1:29" ht="39" customHeight="1">
      <c r="A18" s="610" t="s">
        <v>775</v>
      </c>
      <c r="B18" s="878"/>
      <c r="C18" s="878"/>
      <c r="D18" s="878"/>
      <c r="E18" s="1130"/>
      <c r="F18" s="878"/>
      <c r="G18" s="879"/>
      <c r="H18" s="879"/>
      <c r="I18" s="880">
        <f t="shared" si="2"/>
        <v>0</v>
      </c>
      <c r="J18" s="880">
        <f t="shared" si="0"/>
        <v>0</v>
      </c>
      <c r="K18" s="881"/>
      <c r="L18" s="881"/>
      <c r="M18" s="881"/>
      <c r="N18" s="986">
        <f t="shared" si="1"/>
        <v>0</v>
      </c>
      <c r="O18" s="881"/>
      <c r="P18" s="986">
        <f>SUM(Q18:AB18)</f>
        <v>0</v>
      </c>
      <c r="Q18" s="881"/>
      <c r="R18" s="881"/>
      <c r="S18" s="881"/>
      <c r="T18" s="881"/>
      <c r="U18" s="881"/>
      <c r="V18" s="881"/>
      <c r="W18" s="881"/>
      <c r="X18" s="881"/>
      <c r="Y18" s="881"/>
      <c r="Z18" s="881"/>
      <c r="AA18" s="881"/>
      <c r="AB18" s="881"/>
      <c r="AC18" s="881"/>
    </row>
    <row r="19" spans="1:29" ht="39" customHeight="1">
      <c r="A19" s="610" t="s">
        <v>782</v>
      </c>
      <c r="B19" s="878"/>
      <c r="C19" s="878"/>
      <c r="D19" s="878"/>
      <c r="E19" s="1130"/>
      <c r="F19" s="878"/>
      <c r="G19" s="879"/>
      <c r="H19" s="879"/>
      <c r="I19" s="880">
        <f t="shared" ref="I19:I28" si="4">J19+M19</f>
        <v>0</v>
      </c>
      <c r="J19" s="880">
        <f t="shared" ref="J19:J28" si="5">L19+K19</f>
        <v>0</v>
      </c>
      <c r="K19" s="881"/>
      <c r="L19" s="881"/>
      <c r="M19" s="881"/>
      <c r="N19" s="986">
        <f t="shared" ref="N19:N28" si="6">MAX(O19,P19,AC19)</f>
        <v>0</v>
      </c>
      <c r="O19" s="881"/>
      <c r="P19" s="986">
        <f t="shared" ref="P19:P28" si="7">SUM(Q19:AB19)</f>
        <v>0</v>
      </c>
      <c r="Q19" s="881"/>
      <c r="R19" s="881"/>
      <c r="S19" s="881"/>
      <c r="T19" s="881"/>
      <c r="U19" s="881"/>
      <c r="V19" s="881"/>
      <c r="W19" s="881"/>
      <c r="X19" s="881"/>
      <c r="Y19" s="881"/>
      <c r="Z19" s="881"/>
      <c r="AA19" s="881"/>
      <c r="AB19" s="881"/>
      <c r="AC19" s="881"/>
    </row>
    <row r="20" spans="1:29" ht="39" customHeight="1">
      <c r="A20" s="610" t="s">
        <v>783</v>
      </c>
      <c r="B20" s="878"/>
      <c r="C20" s="878"/>
      <c r="D20" s="878"/>
      <c r="E20" s="1130"/>
      <c r="F20" s="878"/>
      <c r="G20" s="879"/>
      <c r="H20" s="879"/>
      <c r="I20" s="880">
        <f t="shared" si="4"/>
        <v>0</v>
      </c>
      <c r="J20" s="880">
        <f t="shared" si="5"/>
        <v>0</v>
      </c>
      <c r="K20" s="881"/>
      <c r="L20" s="881"/>
      <c r="M20" s="881"/>
      <c r="N20" s="986">
        <f t="shared" si="6"/>
        <v>0</v>
      </c>
      <c r="O20" s="881"/>
      <c r="P20" s="986">
        <f t="shared" si="7"/>
        <v>0</v>
      </c>
      <c r="Q20" s="881"/>
      <c r="R20" s="881"/>
      <c r="S20" s="881"/>
      <c r="T20" s="881"/>
      <c r="U20" s="881"/>
      <c r="V20" s="881"/>
      <c r="W20" s="881"/>
      <c r="X20" s="881"/>
      <c r="Y20" s="881"/>
      <c r="Z20" s="881"/>
      <c r="AA20" s="881"/>
      <c r="AB20" s="881"/>
      <c r="AC20" s="881"/>
    </row>
    <row r="21" spans="1:29" ht="39" customHeight="1">
      <c r="A21" s="610" t="s">
        <v>784</v>
      </c>
      <c r="B21" s="878"/>
      <c r="C21" s="878"/>
      <c r="D21" s="878"/>
      <c r="E21" s="1130"/>
      <c r="F21" s="878"/>
      <c r="G21" s="879"/>
      <c r="H21" s="879"/>
      <c r="I21" s="880">
        <f t="shared" si="4"/>
        <v>0</v>
      </c>
      <c r="J21" s="880">
        <f t="shared" si="5"/>
        <v>0</v>
      </c>
      <c r="K21" s="881"/>
      <c r="L21" s="881"/>
      <c r="M21" s="881"/>
      <c r="N21" s="986">
        <f t="shared" si="6"/>
        <v>0</v>
      </c>
      <c r="O21" s="881"/>
      <c r="P21" s="986">
        <f t="shared" si="7"/>
        <v>0</v>
      </c>
      <c r="Q21" s="881"/>
      <c r="R21" s="881"/>
      <c r="S21" s="881"/>
      <c r="T21" s="881"/>
      <c r="U21" s="881"/>
      <c r="V21" s="881"/>
      <c r="W21" s="881"/>
      <c r="X21" s="881"/>
      <c r="Y21" s="881"/>
      <c r="Z21" s="881"/>
      <c r="AA21" s="881"/>
      <c r="AB21" s="881"/>
      <c r="AC21" s="881"/>
    </row>
    <row r="22" spans="1:29" ht="39" customHeight="1">
      <c r="A22" s="610" t="s">
        <v>971</v>
      </c>
      <c r="B22" s="878"/>
      <c r="C22" s="878"/>
      <c r="D22" s="878"/>
      <c r="E22" s="1130"/>
      <c r="F22" s="878"/>
      <c r="G22" s="879"/>
      <c r="H22" s="879"/>
      <c r="I22" s="880">
        <f t="shared" si="4"/>
        <v>0</v>
      </c>
      <c r="J22" s="880">
        <f t="shared" si="5"/>
        <v>0</v>
      </c>
      <c r="K22" s="881"/>
      <c r="L22" s="881"/>
      <c r="M22" s="881"/>
      <c r="N22" s="986">
        <f t="shared" si="6"/>
        <v>0</v>
      </c>
      <c r="O22" s="881"/>
      <c r="P22" s="986">
        <f t="shared" si="7"/>
        <v>0</v>
      </c>
      <c r="Q22" s="881"/>
      <c r="R22" s="881"/>
      <c r="S22" s="881"/>
      <c r="T22" s="881"/>
      <c r="U22" s="881"/>
      <c r="V22" s="881"/>
      <c r="W22" s="881"/>
      <c r="X22" s="881"/>
      <c r="Y22" s="881"/>
      <c r="Z22" s="881"/>
      <c r="AA22" s="881"/>
      <c r="AB22" s="881"/>
      <c r="AC22" s="881"/>
    </row>
    <row r="23" spans="1:29" ht="39" customHeight="1">
      <c r="A23" s="610" t="s">
        <v>972</v>
      </c>
      <c r="B23" s="878"/>
      <c r="C23" s="878"/>
      <c r="D23" s="878"/>
      <c r="E23" s="1130"/>
      <c r="F23" s="878"/>
      <c r="G23" s="879"/>
      <c r="H23" s="879"/>
      <c r="I23" s="880">
        <f t="shared" si="4"/>
        <v>0</v>
      </c>
      <c r="J23" s="880">
        <f t="shared" si="5"/>
        <v>0</v>
      </c>
      <c r="K23" s="881"/>
      <c r="L23" s="881"/>
      <c r="M23" s="881"/>
      <c r="N23" s="986">
        <f t="shared" si="6"/>
        <v>0</v>
      </c>
      <c r="O23" s="881"/>
      <c r="P23" s="986">
        <f t="shared" si="7"/>
        <v>0</v>
      </c>
      <c r="Q23" s="881"/>
      <c r="R23" s="881"/>
      <c r="S23" s="881"/>
      <c r="T23" s="881"/>
      <c r="U23" s="881"/>
      <c r="V23" s="881"/>
      <c r="W23" s="881"/>
      <c r="X23" s="881"/>
      <c r="Y23" s="881"/>
      <c r="Z23" s="881"/>
      <c r="AA23" s="881"/>
      <c r="AB23" s="881"/>
      <c r="AC23" s="881"/>
    </row>
    <row r="24" spans="1:29" ht="39" customHeight="1">
      <c r="A24" s="610" t="s">
        <v>973</v>
      </c>
      <c r="B24" s="878"/>
      <c r="C24" s="878"/>
      <c r="D24" s="878"/>
      <c r="E24" s="1130"/>
      <c r="F24" s="878"/>
      <c r="G24" s="879"/>
      <c r="H24" s="879"/>
      <c r="I24" s="880">
        <f t="shared" si="4"/>
        <v>0</v>
      </c>
      <c r="J24" s="880">
        <f t="shared" si="5"/>
        <v>0</v>
      </c>
      <c r="K24" s="881"/>
      <c r="L24" s="881"/>
      <c r="M24" s="881"/>
      <c r="N24" s="986">
        <f t="shared" si="6"/>
        <v>0</v>
      </c>
      <c r="O24" s="881"/>
      <c r="P24" s="986">
        <f t="shared" si="7"/>
        <v>0</v>
      </c>
      <c r="Q24" s="881"/>
      <c r="R24" s="881"/>
      <c r="S24" s="881"/>
      <c r="T24" s="881"/>
      <c r="U24" s="881"/>
      <c r="V24" s="881"/>
      <c r="W24" s="881"/>
      <c r="X24" s="881"/>
      <c r="Y24" s="881"/>
      <c r="Z24" s="881"/>
      <c r="AA24" s="881"/>
      <c r="AB24" s="881"/>
      <c r="AC24" s="881"/>
    </row>
    <row r="25" spans="1:29" ht="39" customHeight="1">
      <c r="A25" s="610" t="s">
        <v>974</v>
      </c>
      <c r="B25" s="878"/>
      <c r="C25" s="878"/>
      <c r="D25" s="878"/>
      <c r="E25" s="1130"/>
      <c r="F25" s="878"/>
      <c r="G25" s="879"/>
      <c r="H25" s="879"/>
      <c r="I25" s="880">
        <f t="shared" si="4"/>
        <v>0</v>
      </c>
      <c r="J25" s="880">
        <f t="shared" si="5"/>
        <v>0</v>
      </c>
      <c r="K25" s="881"/>
      <c r="L25" s="881"/>
      <c r="M25" s="881"/>
      <c r="N25" s="986">
        <f t="shared" si="6"/>
        <v>0</v>
      </c>
      <c r="O25" s="881"/>
      <c r="P25" s="986">
        <f t="shared" si="7"/>
        <v>0</v>
      </c>
      <c r="Q25" s="881"/>
      <c r="R25" s="881"/>
      <c r="S25" s="881"/>
      <c r="T25" s="881"/>
      <c r="U25" s="881"/>
      <c r="V25" s="881"/>
      <c r="W25" s="881"/>
      <c r="X25" s="881"/>
      <c r="Y25" s="881"/>
      <c r="Z25" s="881"/>
      <c r="AA25" s="881"/>
      <c r="AB25" s="881"/>
      <c r="AC25" s="881"/>
    </row>
    <row r="26" spans="1:29" ht="39" customHeight="1">
      <c r="A26" s="610" t="s">
        <v>975</v>
      </c>
      <c r="B26" s="878"/>
      <c r="C26" s="878"/>
      <c r="D26" s="878"/>
      <c r="E26" s="1130"/>
      <c r="F26" s="878"/>
      <c r="G26" s="879"/>
      <c r="H26" s="879"/>
      <c r="I26" s="880">
        <f t="shared" si="4"/>
        <v>0</v>
      </c>
      <c r="J26" s="880">
        <f t="shared" si="5"/>
        <v>0</v>
      </c>
      <c r="K26" s="881"/>
      <c r="L26" s="881"/>
      <c r="M26" s="881"/>
      <c r="N26" s="986">
        <f t="shared" si="6"/>
        <v>0</v>
      </c>
      <c r="O26" s="881"/>
      <c r="P26" s="986">
        <f t="shared" si="7"/>
        <v>0</v>
      </c>
      <c r="Q26" s="881"/>
      <c r="R26" s="881"/>
      <c r="S26" s="881"/>
      <c r="T26" s="881"/>
      <c r="U26" s="881"/>
      <c r="V26" s="881"/>
      <c r="W26" s="881"/>
      <c r="X26" s="881"/>
      <c r="Y26" s="881"/>
      <c r="Z26" s="881"/>
      <c r="AA26" s="881"/>
      <c r="AB26" s="881"/>
      <c r="AC26" s="881"/>
    </row>
    <row r="27" spans="1:29" ht="39" customHeight="1">
      <c r="A27" s="610" t="s">
        <v>976</v>
      </c>
      <c r="B27" s="878"/>
      <c r="C27" s="878"/>
      <c r="D27" s="878"/>
      <c r="E27" s="1130"/>
      <c r="F27" s="878"/>
      <c r="G27" s="879"/>
      <c r="H27" s="879"/>
      <c r="I27" s="880">
        <f t="shared" si="4"/>
        <v>0</v>
      </c>
      <c r="J27" s="880">
        <f t="shared" si="5"/>
        <v>0</v>
      </c>
      <c r="K27" s="881"/>
      <c r="L27" s="881"/>
      <c r="M27" s="881"/>
      <c r="N27" s="986">
        <f t="shared" si="6"/>
        <v>0</v>
      </c>
      <c r="O27" s="881"/>
      <c r="P27" s="986">
        <f t="shared" si="7"/>
        <v>0</v>
      </c>
      <c r="Q27" s="881"/>
      <c r="R27" s="881"/>
      <c r="S27" s="881"/>
      <c r="T27" s="881"/>
      <c r="U27" s="881"/>
      <c r="V27" s="881"/>
      <c r="W27" s="881"/>
      <c r="X27" s="881"/>
      <c r="Y27" s="881"/>
      <c r="Z27" s="881"/>
      <c r="AA27" s="881"/>
      <c r="AB27" s="881"/>
      <c r="AC27" s="881"/>
    </row>
    <row r="28" spans="1:29" ht="39" customHeight="1">
      <c r="A28" s="877" t="s">
        <v>776</v>
      </c>
      <c r="B28" s="878"/>
      <c r="C28" s="878"/>
      <c r="D28" s="878"/>
      <c r="E28" s="1130"/>
      <c r="F28" s="878"/>
      <c r="G28" s="879"/>
      <c r="H28" s="879"/>
      <c r="I28" s="880">
        <f t="shared" si="4"/>
        <v>0</v>
      </c>
      <c r="J28" s="880">
        <f t="shared" si="5"/>
        <v>0</v>
      </c>
      <c r="K28" s="881"/>
      <c r="L28" s="881"/>
      <c r="M28" s="881"/>
      <c r="N28" s="986">
        <f t="shared" si="6"/>
        <v>0</v>
      </c>
      <c r="O28" s="881"/>
      <c r="P28" s="986">
        <f t="shared" si="7"/>
        <v>0</v>
      </c>
      <c r="Q28" s="881"/>
      <c r="R28" s="881"/>
      <c r="S28" s="881"/>
      <c r="T28" s="881"/>
      <c r="U28" s="881"/>
      <c r="V28" s="881"/>
      <c r="W28" s="881"/>
      <c r="X28" s="881"/>
      <c r="Y28" s="881"/>
      <c r="Z28" s="881"/>
      <c r="AA28" s="881"/>
      <c r="AB28" s="881"/>
      <c r="AC28" s="881"/>
    </row>
    <row r="30" spans="1:29" ht="18">
      <c r="A30" s="1174" t="s">
        <v>1038</v>
      </c>
    </row>
    <row r="32" spans="1:29" ht="18.75">
      <c r="A32" s="1171" t="s">
        <v>1040</v>
      </c>
    </row>
    <row r="33" spans="1:3" ht="18.75">
      <c r="A33" s="1173" t="s">
        <v>1039</v>
      </c>
    </row>
    <row r="34" spans="1:3" ht="18.75">
      <c r="A34" s="1172" t="s">
        <v>989</v>
      </c>
    </row>
    <row r="35" spans="1:3" ht="18.75">
      <c r="A35" s="1172" t="s">
        <v>990</v>
      </c>
    </row>
    <row r="36" spans="1:3" ht="18.75">
      <c r="A36" s="1172"/>
      <c r="C36"/>
    </row>
    <row r="37" spans="1:3" ht="18.75">
      <c r="A37" s="1172" t="s">
        <v>1063</v>
      </c>
    </row>
    <row r="38" spans="1:3" ht="18.75">
      <c r="A38" s="1172"/>
    </row>
  </sheetData>
  <sheetProtection algorithmName="SHA-512" hashValue="RwpZJHY+NYgCxXXqk9axU0aFA9HizcO6iRvIxzDMcw1qP+3LJWHpE1tK8d/aCWtyboCa0RFFj1D9rnJwYJG3tQ==" saltValue="RM5XrsQU/Jzj1FTjiq2yJA==" spinCount="100000" sheet="1" objects="1" scenarios="1"/>
  <dataConsolidate/>
  <mergeCells count="22">
    <mergeCell ref="A1:H1"/>
    <mergeCell ref="A2:H2"/>
    <mergeCell ref="A3:A8"/>
    <mergeCell ref="B3:H3"/>
    <mergeCell ref="B4:B7"/>
    <mergeCell ref="C4:C7"/>
    <mergeCell ref="D4:D7"/>
    <mergeCell ref="E4:E7"/>
    <mergeCell ref="F4:F7"/>
    <mergeCell ref="G4:G7"/>
    <mergeCell ref="H4:H7"/>
    <mergeCell ref="I4:I7"/>
    <mergeCell ref="I1:AC1"/>
    <mergeCell ref="I3:AC3"/>
    <mergeCell ref="K6:K7"/>
    <mergeCell ref="L6:L7"/>
    <mergeCell ref="N4:N7"/>
    <mergeCell ref="O5:O7"/>
    <mergeCell ref="P5:AB6"/>
    <mergeCell ref="AC5:AC7"/>
    <mergeCell ref="J5:J7"/>
    <mergeCell ref="M5:M7"/>
  </mergeCells>
  <phoneticPr fontId="132" type="noConversion"/>
  <dataValidations count="2">
    <dataValidation type="custom" allowBlank="1" showInputMessage="1" showErrorMessage="1" sqref="H9:M18 I19:J28" xr:uid="{00000000-0002-0000-0B00-000000000000}">
      <formula1>H9&gt;=0</formula1>
    </dataValidation>
    <dataValidation type="list" allowBlank="1" showInputMessage="1" showErrorMessage="1" sqref="E9:E28" xr:uid="{00000000-0002-0000-0B00-000001000000}">
      <formula1>"Investment Firm,Financial Institution,Union Parent Investment Firm,Union Parent Investment Holding Company,Union Parent Mixed Financial Holding Company,Ancillary Services Undertaking,Tied Agent,Other"</formula1>
    </dataValidation>
  </dataValidations>
  <printOptions horizontalCentered="1" verticalCentered="1"/>
  <pageMargins left="0.19685039370078741" right="0.15748031496062992" top="0.74803149606299213" bottom="0.74803149606299213" header="0.31496062992125984" footer="0.31496062992125984"/>
  <pageSetup paperSize="9" scale="46" fitToWidth="3" pageOrder="overThenDown" orientation="landscape" r:id="rId1"/>
  <headerFooter scaleWithDoc="0" alignWithMargins="0">
    <oddHeader>&amp;CEN
ANNEX I</oddHeader>
    <oddFooter>&amp;C&amp;P</oddFooter>
  </headerFooter>
  <ignoredErrors>
    <ignoredError sqref="A9:A28" numberStoredAsText="1"/>
    <ignoredError sqref="N9:P28" unlockedFormula="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8">
    <tabColor theme="4" tint="0.59999389629810485"/>
    <pageSetUpPr fitToPage="1"/>
  </sheetPr>
  <dimension ref="A1:Y30"/>
  <sheetViews>
    <sheetView showGridLines="0" showWhiteSpace="0" view="pageLayout" topLeftCell="I1" zoomScale="70" zoomScaleNormal="80" zoomScalePageLayoutView="70" workbookViewId="0">
      <selection activeCell="W51" sqref="W51"/>
    </sheetView>
  </sheetViews>
  <sheetFormatPr defaultColWidth="8" defaultRowHeight="14.25"/>
  <cols>
    <col min="1" max="1" width="8" style="470" customWidth="1"/>
    <col min="2" max="2" width="8" style="472" customWidth="1"/>
    <col min="3" max="3" width="58.25" style="470" customWidth="1"/>
    <col min="4" max="4" width="25" style="470" customWidth="1"/>
    <col min="5" max="5" width="24.625" style="470" customWidth="1"/>
    <col min="6" max="10" width="16.375" style="470" customWidth="1"/>
    <col min="11" max="11" width="19.75" style="470" customWidth="1"/>
    <col min="12" max="12" width="18" style="470" customWidth="1"/>
    <col min="13" max="13" width="18.125" style="470" customWidth="1"/>
    <col min="14" max="15" width="17.5" style="470" customWidth="1"/>
    <col min="16" max="16" width="9.75" style="470" customWidth="1"/>
    <col min="17" max="17" width="17.125" style="470" customWidth="1"/>
    <col min="18" max="18" width="15.625" style="470" customWidth="1"/>
    <col min="19" max="19" width="16" style="470" customWidth="1"/>
    <col min="20" max="20" width="14.375" style="470" customWidth="1"/>
    <col min="21" max="22" width="19.875" style="470" customWidth="1"/>
    <col min="23" max="23" width="14.375" style="470" customWidth="1"/>
    <col min="24" max="24" width="19.625" style="470" customWidth="1"/>
    <col min="25" max="25" width="21" style="470" customWidth="1"/>
    <col min="26" max="16384" width="8" style="470"/>
  </cols>
  <sheetData>
    <row r="1" spans="1:25" ht="20.25" thickBot="1">
      <c r="B1" s="471"/>
      <c r="C1" s="472"/>
      <c r="D1" s="472"/>
      <c r="E1" s="472"/>
      <c r="F1" s="472"/>
      <c r="G1" s="472"/>
      <c r="H1" s="472"/>
      <c r="I1" s="472"/>
      <c r="J1" s="472"/>
      <c r="K1" s="472"/>
      <c r="L1" s="472"/>
      <c r="M1" s="472"/>
      <c r="N1" s="472"/>
    </row>
    <row r="2" spans="1:25" ht="30" customHeight="1" thickBot="1">
      <c r="B2" s="1344" t="s">
        <v>726</v>
      </c>
      <c r="C2" s="1345"/>
      <c r="D2" s="1345"/>
      <c r="E2" s="1345"/>
      <c r="F2" s="1345"/>
      <c r="G2" s="1345"/>
      <c r="H2" s="1345"/>
      <c r="I2" s="1345"/>
      <c r="J2" s="1345"/>
      <c r="K2" s="1345"/>
      <c r="L2" s="1345"/>
      <c r="M2" s="1345"/>
      <c r="N2" s="1345"/>
      <c r="O2" s="1345"/>
      <c r="P2" s="1345"/>
      <c r="Q2" s="1345"/>
      <c r="R2" s="1345"/>
      <c r="S2" s="1345"/>
      <c r="T2" s="1345"/>
      <c r="U2" s="1345"/>
      <c r="V2" s="1345"/>
      <c r="W2" s="1345"/>
      <c r="X2" s="1345"/>
      <c r="Y2" s="1346"/>
    </row>
    <row r="3" spans="1:25" ht="15" thickBot="1">
      <c r="A3" s="473"/>
      <c r="B3" s="474"/>
      <c r="C3" s="475"/>
      <c r="D3" s="475"/>
      <c r="E3" s="475"/>
      <c r="F3" s="475"/>
      <c r="G3" s="475"/>
      <c r="H3" s="475"/>
      <c r="I3" s="475"/>
      <c r="J3" s="475"/>
      <c r="K3" s="475"/>
      <c r="L3" s="475"/>
      <c r="M3" s="476"/>
      <c r="N3" s="476"/>
      <c r="O3" s="476"/>
      <c r="P3" s="476"/>
      <c r="Q3" s="476"/>
      <c r="R3" s="476"/>
      <c r="S3" s="476"/>
      <c r="T3" s="476"/>
      <c r="U3" s="476"/>
      <c r="V3" s="476"/>
      <c r="W3" s="476"/>
      <c r="X3" s="476"/>
    </row>
    <row r="4" spans="1:25" ht="18.75" thickBot="1">
      <c r="A4" s="473"/>
      <c r="B4" s="477"/>
      <c r="C4" s="478"/>
      <c r="D4" s="479"/>
      <c r="E4" s="480" t="s">
        <v>727</v>
      </c>
      <c r="F4" s="1347"/>
      <c r="G4" s="1348"/>
      <c r="H4" s="1348"/>
      <c r="I4" s="1349"/>
      <c r="J4" s="481"/>
      <c r="K4" s="482"/>
      <c r="L4" s="482"/>
      <c r="M4" s="483"/>
      <c r="N4" s="476"/>
      <c r="O4" s="476"/>
      <c r="P4" s="476"/>
      <c r="Q4" s="476"/>
      <c r="R4" s="476"/>
      <c r="S4" s="476"/>
      <c r="T4" s="476"/>
      <c r="U4" s="476"/>
      <c r="V4" s="476"/>
      <c r="W4" s="476"/>
      <c r="X4" s="476"/>
    </row>
    <row r="5" spans="1:25" ht="15">
      <c r="A5" s="473"/>
      <c r="B5" s="484"/>
      <c r="C5" s="485"/>
      <c r="D5" s="479"/>
      <c r="E5" s="479"/>
      <c r="F5" s="479"/>
      <c r="G5" s="479"/>
      <c r="H5" s="479"/>
      <c r="I5" s="479"/>
      <c r="J5" s="479"/>
      <c r="K5" s="475"/>
      <c r="L5" s="475"/>
      <c r="M5" s="476"/>
      <c r="N5" s="476"/>
      <c r="O5" s="476"/>
      <c r="P5" s="476"/>
      <c r="Q5" s="476"/>
      <c r="R5" s="476"/>
      <c r="S5" s="476"/>
      <c r="T5" s="476"/>
      <c r="U5" s="476"/>
      <c r="V5" s="476"/>
      <c r="W5" s="476"/>
      <c r="X5" s="476"/>
    </row>
    <row r="6" spans="1:25" ht="25.5" thickBot="1">
      <c r="A6" s="473"/>
      <c r="B6" s="474"/>
      <c r="C6" s="475"/>
      <c r="D6" s="479"/>
      <c r="E6" s="479"/>
      <c r="F6" s="479"/>
      <c r="G6" s="486"/>
      <c r="H6" s="486"/>
      <c r="I6" s="479"/>
      <c r="J6" s="479"/>
      <c r="K6" s="475"/>
      <c r="L6" s="475"/>
      <c r="M6" s="476"/>
      <c r="N6" s="476"/>
      <c r="O6" s="476"/>
      <c r="P6" s="476"/>
      <c r="Q6" s="487"/>
      <c r="R6" s="476"/>
      <c r="S6" s="476"/>
      <c r="T6" s="476"/>
      <c r="U6" s="476"/>
      <c r="V6" s="476"/>
      <c r="W6" s="476"/>
      <c r="X6" s="476"/>
    </row>
    <row r="7" spans="1:25" ht="75" customHeight="1">
      <c r="A7" s="473"/>
      <c r="B7" s="1350" t="s">
        <v>728</v>
      </c>
      <c r="C7" s="1351"/>
      <c r="D7" s="1356" t="s">
        <v>729</v>
      </c>
      <c r="E7" s="1356" t="s">
        <v>730</v>
      </c>
      <c r="F7" s="1356" t="s">
        <v>731</v>
      </c>
      <c r="G7" s="1356" t="s">
        <v>732</v>
      </c>
      <c r="H7" s="1356" t="s">
        <v>733</v>
      </c>
      <c r="I7" s="1356" t="s">
        <v>734</v>
      </c>
      <c r="J7" s="1356" t="s">
        <v>735</v>
      </c>
      <c r="K7" s="1356" t="s">
        <v>736</v>
      </c>
      <c r="L7" s="1356" t="s">
        <v>737</v>
      </c>
      <c r="M7" s="1356" t="s">
        <v>738</v>
      </c>
      <c r="N7" s="1356" t="s">
        <v>739</v>
      </c>
      <c r="O7" s="1356" t="s">
        <v>740</v>
      </c>
      <c r="P7" s="1342" t="s">
        <v>741</v>
      </c>
      <c r="Q7" s="1342" t="s">
        <v>742</v>
      </c>
      <c r="R7" s="1342" t="s">
        <v>743</v>
      </c>
      <c r="S7" s="1342" t="s">
        <v>744</v>
      </c>
      <c r="T7" s="1358" t="s">
        <v>705</v>
      </c>
      <c r="U7" s="1359"/>
      <c r="V7" s="1360"/>
      <c r="W7" s="1358" t="s">
        <v>745</v>
      </c>
      <c r="X7" s="1359"/>
      <c r="Y7" s="1361"/>
    </row>
    <row r="8" spans="1:25" ht="75" customHeight="1">
      <c r="A8" s="473"/>
      <c r="B8" s="1352"/>
      <c r="C8" s="1353"/>
      <c r="D8" s="1357"/>
      <c r="E8" s="1357"/>
      <c r="F8" s="1357"/>
      <c r="G8" s="1357"/>
      <c r="H8" s="1357"/>
      <c r="I8" s="1357"/>
      <c r="J8" s="1357"/>
      <c r="K8" s="1357"/>
      <c r="L8" s="1357"/>
      <c r="M8" s="1357"/>
      <c r="N8" s="1357"/>
      <c r="O8" s="1357"/>
      <c r="P8" s="1343"/>
      <c r="Q8" s="1343"/>
      <c r="R8" s="1343"/>
      <c r="S8" s="1343"/>
      <c r="T8" s="488"/>
      <c r="U8" s="489" t="s">
        <v>746</v>
      </c>
      <c r="V8" s="489" t="s">
        <v>747</v>
      </c>
      <c r="W8" s="488"/>
      <c r="X8" s="489" t="s">
        <v>746</v>
      </c>
      <c r="Y8" s="490" t="s">
        <v>747</v>
      </c>
    </row>
    <row r="9" spans="1:25">
      <c r="A9" s="473"/>
      <c r="B9" s="1354"/>
      <c r="C9" s="1355"/>
      <c r="D9" s="491" t="s">
        <v>6</v>
      </c>
      <c r="E9" s="491" t="s">
        <v>7</v>
      </c>
      <c r="F9" s="491" t="s">
        <v>8</v>
      </c>
      <c r="G9" s="491" t="s">
        <v>9</v>
      </c>
      <c r="H9" s="491" t="s">
        <v>10</v>
      </c>
      <c r="I9" s="491" t="s">
        <v>11</v>
      </c>
      <c r="J9" s="491" t="s">
        <v>12</v>
      </c>
      <c r="K9" s="491" t="s">
        <v>13</v>
      </c>
      <c r="L9" s="491" t="s">
        <v>14</v>
      </c>
      <c r="M9" s="491" t="s">
        <v>15</v>
      </c>
      <c r="N9" s="492" t="s">
        <v>16</v>
      </c>
      <c r="O9" s="493" t="s">
        <v>17</v>
      </c>
      <c r="P9" s="493" t="s">
        <v>18</v>
      </c>
      <c r="Q9" s="493" t="s">
        <v>19</v>
      </c>
      <c r="R9" s="493" t="s">
        <v>20</v>
      </c>
      <c r="S9" s="493" t="s">
        <v>21</v>
      </c>
      <c r="T9" s="493" t="s">
        <v>22</v>
      </c>
      <c r="U9" s="493" t="s">
        <v>23</v>
      </c>
      <c r="V9" s="493" t="s">
        <v>24</v>
      </c>
      <c r="W9" s="493" t="s">
        <v>25</v>
      </c>
      <c r="X9" s="493" t="s">
        <v>26</v>
      </c>
      <c r="Y9" s="760" t="s">
        <v>27</v>
      </c>
    </row>
    <row r="10" spans="1:25" ht="32.25" customHeight="1">
      <c r="A10" s="473"/>
      <c r="B10" s="494" t="s">
        <v>6</v>
      </c>
      <c r="C10" s="495" t="s">
        <v>748</v>
      </c>
      <c r="D10" s="496"/>
      <c r="E10" s="987"/>
      <c r="F10" s="987"/>
      <c r="G10" s="987"/>
      <c r="H10" s="987"/>
      <c r="I10" s="496"/>
      <c r="J10" s="496"/>
      <c r="K10" s="496"/>
      <c r="L10" s="496"/>
      <c r="M10" s="988"/>
      <c r="N10" s="989"/>
      <c r="O10" s="497"/>
      <c r="P10" s="498"/>
      <c r="Q10" s="499" t="s">
        <v>749</v>
      </c>
      <c r="R10" s="997"/>
      <c r="S10" s="991"/>
      <c r="T10" s="998"/>
      <c r="U10" s="998"/>
      <c r="V10" s="998"/>
      <c r="W10" s="991"/>
      <c r="X10" s="991"/>
      <c r="Y10" s="999"/>
    </row>
    <row r="11" spans="1:25" ht="32.25" customHeight="1">
      <c r="A11" s="473"/>
      <c r="B11" s="494" t="s">
        <v>7</v>
      </c>
      <c r="C11" s="495" t="s">
        <v>750</v>
      </c>
      <c r="D11" s="496"/>
      <c r="E11" s="987"/>
      <c r="F11" s="987"/>
      <c r="G11" s="987"/>
      <c r="H11" s="987"/>
      <c r="I11" s="987"/>
      <c r="J11" s="987"/>
      <c r="K11" s="987"/>
      <c r="L11" s="987"/>
      <c r="M11" s="990"/>
      <c r="N11" s="990"/>
      <c r="O11" s="501"/>
      <c r="P11" s="502"/>
      <c r="Q11" s="500" t="s">
        <v>749</v>
      </c>
      <c r="R11" s="998"/>
      <c r="S11" s="990"/>
      <c r="T11" s="998"/>
      <c r="U11" s="998"/>
      <c r="V11" s="998"/>
      <c r="W11" s="990"/>
      <c r="X11" s="990"/>
      <c r="Y11" s="1000"/>
    </row>
    <row r="12" spans="1:25" ht="32.25" customHeight="1">
      <c r="A12" s="473"/>
      <c r="B12" s="494" t="s">
        <v>8</v>
      </c>
      <c r="C12" s="495" t="s">
        <v>751</v>
      </c>
      <c r="D12" s="496"/>
      <c r="E12" s="987"/>
      <c r="F12" s="987"/>
      <c r="G12" s="987"/>
      <c r="H12" s="987"/>
      <c r="I12" s="987"/>
      <c r="J12" s="987"/>
      <c r="K12" s="987"/>
      <c r="L12" s="987"/>
      <c r="M12" s="991"/>
      <c r="N12" s="991"/>
      <c r="O12" s="497"/>
      <c r="P12" s="498"/>
      <c r="Q12" s="500" t="s">
        <v>749</v>
      </c>
      <c r="R12" s="998"/>
      <c r="S12" s="991"/>
      <c r="T12" s="998"/>
      <c r="U12" s="998"/>
      <c r="V12" s="998"/>
      <c r="W12" s="991"/>
      <c r="X12" s="991"/>
      <c r="Y12" s="999"/>
    </row>
    <row r="13" spans="1:25" ht="32.25" customHeight="1">
      <c r="A13" s="473"/>
      <c r="B13" s="743" t="s">
        <v>9</v>
      </c>
      <c r="C13" s="741" t="s">
        <v>752</v>
      </c>
      <c r="D13" s="496"/>
      <c r="E13" s="853">
        <f>SUM(E14:E16)</f>
        <v>0</v>
      </c>
      <c r="F13" s="853">
        <f>SUM(F14:F16)</f>
        <v>0</v>
      </c>
      <c r="G13" s="853">
        <f>SUM(G14:G16)</f>
        <v>0</v>
      </c>
      <c r="H13" s="853">
        <f>SUM(H14:H16)</f>
        <v>0</v>
      </c>
      <c r="I13" s="497"/>
      <c r="J13" s="497"/>
      <c r="K13" s="497"/>
      <c r="L13" s="497"/>
      <c r="M13" s="497"/>
      <c r="N13" s="498"/>
      <c r="O13" s="853">
        <f>SUM(O14:O16)</f>
        <v>0</v>
      </c>
      <c r="P13" s="853">
        <f>SUM(P14:P16)</f>
        <v>0</v>
      </c>
      <c r="Q13" s="853"/>
      <c r="R13" s="853">
        <f t="shared" ref="R13:T13" si="0">SUM(R14:R16)</f>
        <v>0</v>
      </c>
      <c r="S13" s="853">
        <f t="shared" si="0"/>
        <v>0</v>
      </c>
      <c r="T13" s="853">
        <f t="shared" si="0"/>
        <v>0</v>
      </c>
      <c r="U13" s="853"/>
      <c r="V13" s="853"/>
      <c r="W13" s="853">
        <f>SUM(W14:W16)</f>
        <v>0</v>
      </c>
      <c r="X13" s="853"/>
      <c r="Y13" s="857"/>
    </row>
    <row r="14" spans="1:25" ht="32.1" customHeight="1">
      <c r="A14" s="473"/>
      <c r="B14" s="743" t="s">
        <v>10</v>
      </c>
      <c r="C14" s="742" t="s">
        <v>753</v>
      </c>
      <c r="D14" s="503"/>
      <c r="E14" s="854"/>
      <c r="F14" s="854"/>
      <c r="G14" s="854"/>
      <c r="H14" s="855"/>
      <c r="I14" s="504"/>
      <c r="J14" s="504"/>
      <c r="K14" s="504"/>
      <c r="L14" s="504"/>
      <c r="M14" s="504"/>
      <c r="N14" s="498"/>
      <c r="O14" s="853"/>
      <c r="P14" s="853"/>
      <c r="Q14" s="858"/>
      <c r="R14" s="853"/>
      <c r="S14" s="853"/>
      <c r="T14" s="853"/>
      <c r="U14" s="853"/>
      <c r="V14" s="853"/>
      <c r="W14" s="853"/>
      <c r="X14" s="853"/>
      <c r="Y14" s="857"/>
    </row>
    <row r="15" spans="1:25" ht="32.1" customHeight="1">
      <c r="A15" s="473"/>
      <c r="B15" s="743" t="s">
        <v>11</v>
      </c>
      <c r="C15" s="742" t="s">
        <v>754</v>
      </c>
      <c r="D15" s="503"/>
      <c r="E15" s="854"/>
      <c r="F15" s="854"/>
      <c r="G15" s="854"/>
      <c r="H15" s="855"/>
      <c r="I15" s="504"/>
      <c r="J15" s="504"/>
      <c r="K15" s="504"/>
      <c r="L15" s="504"/>
      <c r="M15" s="504"/>
      <c r="N15" s="498"/>
      <c r="O15" s="853"/>
      <c r="P15" s="853"/>
      <c r="Q15" s="858"/>
      <c r="R15" s="853"/>
      <c r="S15" s="853"/>
      <c r="T15" s="853"/>
      <c r="U15" s="853"/>
      <c r="V15" s="853"/>
      <c r="W15" s="853"/>
      <c r="X15" s="853"/>
      <c r="Y15" s="857"/>
    </row>
    <row r="16" spans="1:25" ht="32.1" customHeight="1">
      <c r="A16" s="473"/>
      <c r="B16" s="744" t="s">
        <v>12</v>
      </c>
      <c r="C16" s="742" t="s">
        <v>755</v>
      </c>
      <c r="D16" s="503"/>
      <c r="E16" s="854"/>
      <c r="F16" s="854"/>
      <c r="G16" s="854"/>
      <c r="H16" s="855"/>
      <c r="I16" s="504"/>
      <c r="J16" s="504"/>
      <c r="K16" s="504"/>
      <c r="L16" s="504"/>
      <c r="M16" s="504"/>
      <c r="N16" s="498"/>
      <c r="O16" s="853"/>
      <c r="P16" s="853"/>
      <c r="Q16" s="858"/>
      <c r="R16" s="853"/>
      <c r="S16" s="853"/>
      <c r="T16" s="853"/>
      <c r="U16" s="853"/>
      <c r="V16" s="853"/>
      <c r="W16" s="853"/>
      <c r="X16" s="853"/>
      <c r="Y16" s="857"/>
    </row>
    <row r="17" spans="1:25" ht="32.25" customHeight="1">
      <c r="A17" s="473"/>
      <c r="B17" s="494" t="s">
        <v>13</v>
      </c>
      <c r="C17" s="495" t="s">
        <v>756</v>
      </c>
      <c r="D17" s="496"/>
      <c r="E17" s="992"/>
      <c r="F17" s="992"/>
      <c r="G17" s="992"/>
      <c r="H17" s="987"/>
      <c r="I17" s="497"/>
      <c r="J17" s="497"/>
      <c r="K17" s="497"/>
      <c r="L17" s="497"/>
      <c r="M17" s="498"/>
      <c r="N17" s="498"/>
      <c r="O17" s="498"/>
      <c r="P17" s="498"/>
      <c r="Q17" s="498"/>
      <c r="R17" s="991"/>
      <c r="S17" s="991"/>
      <c r="T17" s="991"/>
      <c r="U17" s="991"/>
      <c r="V17" s="991"/>
      <c r="W17" s="991"/>
      <c r="X17" s="991"/>
      <c r="Y17" s="999"/>
    </row>
    <row r="18" spans="1:25" ht="32.25" customHeight="1">
      <c r="A18" s="473"/>
      <c r="B18" s="494" t="s">
        <v>14</v>
      </c>
      <c r="C18" s="495" t="s">
        <v>757</v>
      </c>
      <c r="D18" s="496"/>
      <c r="E18" s="992"/>
      <c r="F18" s="992"/>
      <c r="G18" s="992"/>
      <c r="H18" s="987"/>
      <c r="I18" s="497"/>
      <c r="J18" s="497"/>
      <c r="K18" s="497"/>
      <c r="L18" s="497"/>
      <c r="M18" s="498"/>
      <c r="N18" s="498"/>
      <c r="O18" s="498"/>
      <c r="P18" s="498"/>
      <c r="Q18" s="498"/>
      <c r="R18" s="991"/>
      <c r="S18" s="991"/>
      <c r="T18" s="991"/>
      <c r="U18" s="991"/>
      <c r="V18" s="991"/>
      <c r="W18" s="991"/>
      <c r="X18" s="991"/>
      <c r="Y18" s="999"/>
    </row>
    <row r="19" spans="1:25" ht="32.25" customHeight="1">
      <c r="A19" s="473"/>
      <c r="B19" s="494" t="s">
        <v>15</v>
      </c>
      <c r="C19" s="495" t="s">
        <v>758</v>
      </c>
      <c r="D19" s="496"/>
      <c r="E19" s="992"/>
      <c r="F19" s="992"/>
      <c r="G19" s="992"/>
      <c r="H19" s="987"/>
      <c r="I19" s="497"/>
      <c r="J19" s="497"/>
      <c r="K19" s="497"/>
      <c r="L19" s="497"/>
      <c r="M19" s="498"/>
      <c r="N19" s="498"/>
      <c r="O19" s="498"/>
      <c r="P19" s="498"/>
      <c r="Q19" s="498"/>
      <c r="R19" s="991"/>
      <c r="S19" s="991"/>
      <c r="T19" s="991"/>
      <c r="U19" s="991"/>
      <c r="V19" s="991"/>
      <c r="W19" s="991"/>
      <c r="X19" s="991"/>
      <c r="Y19" s="999"/>
    </row>
    <row r="20" spans="1:25" ht="32.25" customHeight="1">
      <c r="A20" s="473"/>
      <c r="B20" s="494" t="s">
        <v>16</v>
      </c>
      <c r="C20" s="505" t="s">
        <v>759</v>
      </c>
      <c r="D20" s="993"/>
      <c r="E20" s="856">
        <f>SUM(E10:E13,E17:E19)</f>
        <v>0</v>
      </c>
      <c r="F20" s="856">
        <f t="shared" ref="F20:H20" si="1">SUM(F10:F13,F17:F19)</f>
        <v>0</v>
      </c>
      <c r="G20" s="856">
        <f>SUM(G10:G13,G17:G19)</f>
        <v>0</v>
      </c>
      <c r="H20" s="856">
        <f t="shared" si="1"/>
        <v>0</v>
      </c>
      <c r="I20" s="506"/>
      <c r="J20" s="506"/>
      <c r="K20" s="506"/>
      <c r="L20" s="506"/>
      <c r="M20" s="498"/>
      <c r="N20" s="498"/>
      <c r="O20" s="498"/>
      <c r="P20" s="498"/>
      <c r="Q20" s="498"/>
      <c r="R20" s="856">
        <f t="shared" ref="R20:Y20" si="2">SUM(R10:R13,R17:R19)</f>
        <v>0</v>
      </c>
      <c r="S20" s="856">
        <f t="shared" si="2"/>
        <v>0</v>
      </c>
      <c r="T20" s="856">
        <f>SUM(T10:T13,T17:T19)</f>
        <v>0</v>
      </c>
      <c r="U20" s="856">
        <f>SUM(U10:U13,U17:U19)</f>
        <v>0</v>
      </c>
      <c r="V20" s="856">
        <f>SUM(V10:V13,V17:V19)</f>
        <v>0</v>
      </c>
      <c r="W20" s="856">
        <f>SUM(W10:W13,W17:W19)</f>
        <v>0</v>
      </c>
      <c r="X20" s="856">
        <f t="shared" si="2"/>
        <v>0</v>
      </c>
      <c r="Y20" s="859">
        <f t="shared" si="2"/>
        <v>0</v>
      </c>
    </row>
    <row r="21" spans="1:25" ht="32.1" customHeight="1">
      <c r="B21" s="494" t="s">
        <v>17</v>
      </c>
      <c r="C21" s="507" t="s">
        <v>760</v>
      </c>
      <c r="D21" s="503"/>
      <c r="E21" s="994"/>
      <c r="F21" s="994"/>
      <c r="G21" s="994"/>
      <c r="H21" s="993"/>
      <c r="I21" s="506"/>
      <c r="J21" s="506"/>
      <c r="K21" s="506"/>
      <c r="L21" s="506"/>
      <c r="M21" s="506"/>
      <c r="N21" s="506"/>
      <c r="O21" s="506"/>
      <c r="P21" s="506"/>
      <c r="Q21" s="506"/>
      <c r="R21" s="506"/>
      <c r="S21" s="994"/>
      <c r="T21" s="994"/>
      <c r="U21" s="506"/>
      <c r="V21" s="506"/>
      <c r="W21" s="994"/>
      <c r="X21" s="506"/>
      <c r="Y21" s="508"/>
    </row>
    <row r="22" spans="1:25" ht="32.1" customHeight="1">
      <c r="B22" s="494" t="s">
        <v>18</v>
      </c>
      <c r="C22" s="509" t="s">
        <v>761</v>
      </c>
      <c r="D22" s="503"/>
      <c r="E22" s="994"/>
      <c r="F22" s="994"/>
      <c r="G22" s="994"/>
      <c r="H22" s="993"/>
      <c r="I22" s="506"/>
      <c r="J22" s="506"/>
      <c r="K22" s="506"/>
      <c r="L22" s="506"/>
      <c r="M22" s="506"/>
      <c r="N22" s="506"/>
      <c r="O22" s="506"/>
      <c r="P22" s="506"/>
      <c r="Q22" s="506"/>
      <c r="R22" s="506"/>
      <c r="S22" s="994"/>
      <c r="T22" s="994"/>
      <c r="U22" s="506"/>
      <c r="V22" s="506"/>
      <c r="W22" s="994"/>
      <c r="X22" s="506"/>
      <c r="Y22" s="508"/>
    </row>
    <row r="23" spans="1:25" ht="32.1" customHeight="1" thickBot="1">
      <c r="B23" s="510" t="s">
        <v>19</v>
      </c>
      <c r="C23" s="511" t="s">
        <v>762</v>
      </c>
      <c r="D23" s="512"/>
      <c r="E23" s="995"/>
      <c r="F23" s="995"/>
      <c r="G23" s="995"/>
      <c r="H23" s="996"/>
      <c r="I23" s="513"/>
      <c r="J23" s="513"/>
      <c r="K23" s="513"/>
      <c r="L23" s="513"/>
      <c r="M23" s="513"/>
      <c r="N23" s="513"/>
      <c r="O23" s="513"/>
      <c r="P23" s="513"/>
      <c r="Q23" s="513"/>
      <c r="R23" s="513"/>
      <c r="S23" s="995"/>
      <c r="T23" s="995"/>
      <c r="U23" s="513"/>
      <c r="V23" s="513"/>
      <c r="W23" s="995"/>
      <c r="X23" s="513"/>
      <c r="Y23" s="514"/>
    </row>
    <row r="24" spans="1:25">
      <c r="B24" s="470"/>
    </row>
    <row r="25" spans="1:25">
      <c r="B25" s="470"/>
    </row>
    <row r="26" spans="1:25">
      <c r="B26" s="470"/>
    </row>
    <row r="27" spans="1:25">
      <c r="B27" s="470"/>
    </row>
    <row r="28" spans="1:25">
      <c r="B28" s="470"/>
    </row>
    <row r="29" spans="1:25">
      <c r="B29" s="470"/>
    </row>
    <row r="30" spans="1:25">
      <c r="B30" s="470"/>
    </row>
  </sheetData>
  <sheetProtection algorithmName="SHA-512" hashValue="+qsxLff6SYWfvOkn/2vpCvcdCKDqA2vyZsd+66/JFWXPYJ0XwNW993fpsgl6gQYMrbDuJM/3mNym7NaaAqYEWw==" saltValue="2KKFrLb9BJNu3tRgHZgqeg==" spinCount="100000" sheet="1" objects="1" scenarios="1"/>
  <mergeCells count="21">
    <mergeCell ref="Q7:Q8"/>
    <mergeCell ref="R7:R8"/>
    <mergeCell ref="S7:S8"/>
    <mergeCell ref="T7:V7"/>
    <mergeCell ref="W7:Y7"/>
    <mergeCell ref="P7:P8"/>
    <mergeCell ref="B2:Y2"/>
    <mergeCell ref="F4:I4"/>
    <mergeCell ref="B7:C9"/>
    <mergeCell ref="D7:D8"/>
    <mergeCell ref="E7:E8"/>
    <mergeCell ref="F7:F8"/>
    <mergeCell ref="G7:G8"/>
    <mergeCell ref="H7:H8"/>
    <mergeCell ref="I7:I8"/>
    <mergeCell ref="J7:J8"/>
    <mergeCell ref="K7:K8"/>
    <mergeCell ref="L7:L8"/>
    <mergeCell ref="M7:M8"/>
    <mergeCell ref="N7:N8"/>
    <mergeCell ref="O7:O8"/>
  </mergeCells>
  <pageMargins left="0.70866141732283472" right="0.70866141732283472" top="0.53249999999999997" bottom="0.74803149606299213" header="0.31496062992125984" footer="0.31496062992125984"/>
  <pageSetup paperSize="9" scale="25" orientation="landscape" cellComments="asDisplayed" r:id="rId1"/>
  <headerFooter>
    <oddHeader>&amp;CEN
ANNEX I</oddHeader>
    <oddFooter>&amp;C
&amp;P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7">
    <tabColor theme="4" tint="0.59999389629810485"/>
    <pageSetUpPr fitToPage="1"/>
  </sheetPr>
  <dimension ref="A1:Q10"/>
  <sheetViews>
    <sheetView showGridLines="0" zoomScale="85" zoomScaleNormal="85" workbookViewId="0">
      <selection activeCell="N8" sqref="N8"/>
    </sheetView>
  </sheetViews>
  <sheetFormatPr defaultColWidth="10" defaultRowHeight="12.75"/>
  <cols>
    <col min="1" max="1" width="1.5" style="220" customWidth="1"/>
    <col min="2" max="2" width="7.625" style="220" customWidth="1"/>
    <col min="3" max="3" width="36.875" style="220" bestFit="1" customWidth="1"/>
    <col min="4" max="4" width="10.625" style="220" customWidth="1"/>
    <col min="5" max="5" width="11.25" style="220" customWidth="1"/>
    <col min="6" max="6" width="9.875" style="220" customWidth="1"/>
    <col min="7" max="7" width="16.125" style="220" customWidth="1"/>
    <col min="8" max="8" width="11.25" style="220" customWidth="1"/>
    <col min="9" max="9" width="15.875" style="220" customWidth="1"/>
    <col min="10" max="10" width="11.625" style="220" customWidth="1"/>
    <col min="11" max="11" width="15.75" style="220" bestFit="1" customWidth="1"/>
    <col min="12" max="12" width="19.25" style="220" customWidth="1"/>
    <col min="13" max="13" width="14.25" style="220" customWidth="1"/>
    <col min="14" max="14" width="10.375" style="220" customWidth="1"/>
    <col min="15" max="15" width="10" style="220" customWidth="1"/>
    <col min="16" max="17" width="14.5" style="220" customWidth="1"/>
    <col min="18" max="16384" width="10" style="220"/>
  </cols>
  <sheetData>
    <row r="1" spans="1:17" ht="11.25" customHeight="1" thickBot="1"/>
    <row r="2" spans="1:17" s="442" customFormat="1" ht="29.25" customHeight="1" thickBot="1">
      <c r="B2" s="443" t="s">
        <v>704</v>
      </c>
      <c r="C2" s="444"/>
      <c r="D2" s="445"/>
      <c r="E2" s="445"/>
      <c r="F2" s="445"/>
      <c r="G2" s="445"/>
      <c r="H2" s="445"/>
      <c r="I2" s="445"/>
      <c r="J2" s="445"/>
      <c r="K2" s="445"/>
      <c r="L2" s="445"/>
      <c r="M2" s="445"/>
      <c r="N2" s="445"/>
      <c r="O2" s="445"/>
      <c r="P2" s="445"/>
      <c r="Q2" s="446"/>
    </row>
    <row r="3" spans="1:17" ht="9" customHeight="1" thickBot="1"/>
    <row r="4" spans="1:17" ht="35.25" customHeight="1">
      <c r="B4" s="1366"/>
      <c r="C4" s="447"/>
      <c r="D4" s="1369" t="s">
        <v>705</v>
      </c>
      <c r="E4" s="1370"/>
      <c r="F4" s="1371"/>
      <c r="G4" s="1372" t="s">
        <v>702</v>
      </c>
      <c r="H4" s="1372"/>
      <c r="I4" s="1372" t="s">
        <v>703</v>
      </c>
      <c r="J4" s="1372"/>
      <c r="K4" s="1373" t="s">
        <v>706</v>
      </c>
      <c r="L4" s="1373" t="s">
        <v>707</v>
      </c>
      <c r="M4" s="1362" t="s">
        <v>708</v>
      </c>
      <c r="N4" s="1363"/>
      <c r="O4" s="1363"/>
      <c r="P4" s="1364" t="s">
        <v>709</v>
      </c>
      <c r="Q4" s="1365"/>
    </row>
    <row r="5" spans="1:17" ht="106.5" customHeight="1">
      <c r="B5" s="1367"/>
      <c r="C5" s="448"/>
      <c r="D5" s="449"/>
      <c r="E5" s="450" t="s">
        <v>710</v>
      </c>
      <c r="F5" s="450" t="s">
        <v>711</v>
      </c>
      <c r="G5" s="450" t="s">
        <v>712</v>
      </c>
      <c r="H5" s="450" t="s">
        <v>713</v>
      </c>
      <c r="I5" s="450" t="s">
        <v>714</v>
      </c>
      <c r="J5" s="450" t="s">
        <v>715</v>
      </c>
      <c r="K5" s="1374"/>
      <c r="L5" s="1375"/>
      <c r="M5" s="451" t="s">
        <v>716</v>
      </c>
      <c r="N5" s="452" t="s">
        <v>717</v>
      </c>
      <c r="O5" s="451" t="s">
        <v>718</v>
      </c>
      <c r="P5" s="450" t="s">
        <v>719</v>
      </c>
      <c r="Q5" s="453" t="s">
        <v>720</v>
      </c>
    </row>
    <row r="6" spans="1:17" ht="22.5" customHeight="1">
      <c r="B6" s="1368"/>
      <c r="C6" s="454"/>
      <c r="D6" s="455" t="s">
        <v>6</v>
      </c>
      <c r="E6" s="455" t="s">
        <v>7</v>
      </c>
      <c r="F6" s="455" t="s">
        <v>8</v>
      </c>
      <c r="G6" s="455" t="s">
        <v>9</v>
      </c>
      <c r="H6" s="455" t="s">
        <v>10</v>
      </c>
      <c r="I6" s="455" t="s">
        <v>11</v>
      </c>
      <c r="J6" s="455" t="s">
        <v>12</v>
      </c>
      <c r="K6" s="455" t="s">
        <v>721</v>
      </c>
      <c r="L6" s="455" t="s">
        <v>14</v>
      </c>
      <c r="M6" s="456" t="s">
        <v>15</v>
      </c>
      <c r="N6" s="456" t="s">
        <v>16</v>
      </c>
      <c r="O6" s="456" t="s">
        <v>17</v>
      </c>
      <c r="P6" s="455" t="s">
        <v>18</v>
      </c>
      <c r="Q6" s="457" t="s">
        <v>19</v>
      </c>
    </row>
    <row r="7" spans="1:17" ht="39" customHeight="1">
      <c r="A7" s="305"/>
      <c r="B7" s="458" t="s">
        <v>6</v>
      </c>
      <c r="C7" s="459" t="s">
        <v>722</v>
      </c>
      <c r="D7" s="848">
        <f>D8+D9+D10</f>
        <v>0</v>
      </c>
      <c r="E7" s="849">
        <f>E8+E9+E10</f>
        <v>0</v>
      </c>
      <c r="F7" s="849">
        <f>F8+F9+F10</f>
        <v>0</v>
      </c>
      <c r="G7" s="460"/>
      <c r="H7" s="460"/>
      <c r="I7" s="460"/>
      <c r="J7" s="460"/>
      <c r="K7" s="851">
        <f>K8+K9+K10</f>
        <v>0</v>
      </c>
      <c r="L7" s="851">
        <f>K7*12.5</f>
        <v>0</v>
      </c>
      <c r="M7" s="1011"/>
      <c r="N7" s="1011"/>
      <c r="O7" s="1011"/>
      <c r="P7" s="1008"/>
      <c r="Q7" s="1009"/>
    </row>
    <row r="8" spans="1:17" ht="39" customHeight="1">
      <c r="A8" s="461"/>
      <c r="B8" s="462" t="s">
        <v>7</v>
      </c>
      <c r="C8" s="459" t="s">
        <v>723</v>
      </c>
      <c r="D8" s="1001"/>
      <c r="E8" s="1002"/>
      <c r="F8" s="1002"/>
      <c r="G8" s="1005"/>
      <c r="H8" s="1005"/>
      <c r="I8" s="1005"/>
      <c r="J8" s="1005"/>
      <c r="K8" s="850">
        <f>MAX(G8,H8)+MAX(I8,J8)</f>
        <v>0</v>
      </c>
      <c r="L8" s="850">
        <f t="shared" ref="L8:L10" si="0">K8*12.5</f>
        <v>0</v>
      </c>
      <c r="M8" s="1005"/>
      <c r="N8" s="1005"/>
      <c r="O8" s="463"/>
      <c r="P8" s="1006"/>
      <c r="Q8" s="1010"/>
    </row>
    <row r="9" spans="1:17" ht="39" customHeight="1">
      <c r="A9" s="461"/>
      <c r="B9" s="462" t="s">
        <v>8</v>
      </c>
      <c r="C9" s="459" t="s">
        <v>724</v>
      </c>
      <c r="D9" s="1001"/>
      <c r="E9" s="1002"/>
      <c r="F9" s="1002"/>
      <c r="G9" s="464"/>
      <c r="H9" s="464"/>
      <c r="I9" s="464"/>
      <c r="J9" s="464"/>
      <c r="K9" s="1006"/>
      <c r="L9" s="850">
        <f t="shared" si="0"/>
        <v>0</v>
      </c>
      <c r="M9" s="1005"/>
      <c r="N9" s="463"/>
      <c r="O9" s="463"/>
      <c r="P9" s="1006"/>
      <c r="Q9" s="1010"/>
    </row>
    <row r="10" spans="1:17" ht="39" customHeight="1" thickBot="1">
      <c r="A10" s="461"/>
      <c r="B10" s="465" t="s">
        <v>9</v>
      </c>
      <c r="C10" s="466" t="s">
        <v>725</v>
      </c>
      <c r="D10" s="1003"/>
      <c r="E10" s="1004"/>
      <c r="F10" s="1004"/>
      <c r="G10" s="467"/>
      <c r="H10" s="467"/>
      <c r="I10" s="467"/>
      <c r="J10" s="467"/>
      <c r="K10" s="1007"/>
      <c r="L10" s="852">
        <f t="shared" si="0"/>
        <v>0</v>
      </c>
      <c r="M10" s="1007"/>
      <c r="N10" s="468"/>
      <c r="O10" s="468"/>
      <c r="P10" s="467"/>
      <c r="Q10" s="469"/>
    </row>
  </sheetData>
  <sheetProtection algorithmName="SHA-512" hashValue="0fjuiMKO0lDGBovtpbIjAQ3hEmJNaPiQ4Q64xQDzHyUTv3EmjQywcgwpngarudAy8dE5EkDGhcxPNeDJr0IXrg==" saltValue="N4ukZDLHoI4rkBHnuFZ9Eg==" spinCount="100000" sheet="1" objects="1" scenarios="1"/>
  <mergeCells count="8">
    <mergeCell ref="M4:O4"/>
    <mergeCell ref="P4:Q4"/>
    <mergeCell ref="B4:B6"/>
    <mergeCell ref="D4:F4"/>
    <mergeCell ref="G4:H4"/>
    <mergeCell ref="I4:J4"/>
    <mergeCell ref="K4:K5"/>
    <mergeCell ref="L4:L5"/>
  </mergeCells>
  <printOptions horizontalCentered="1"/>
  <pageMargins left="0.27559055118110237" right="0.15748031496062992" top="0.78740157480314965" bottom="0.78740157480314965" header="0.31496062992125984" footer="0.31496062992125984"/>
  <pageSetup paperSize="9" scale="55" orientation="landscape" r:id="rId1"/>
  <headerFooter scaleWithDoc="0" alignWithMargins="0">
    <oddHeader>&amp;CEN
ANNEX I</oddHeader>
    <oddFooter>&amp;C&amp;P</oddFooter>
  </headerFooter>
  <colBreaks count="1" manualBreakCount="1">
    <brk id="10" min="1" max="9"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tabColor theme="4" tint="0.59999389629810485"/>
  </sheetPr>
  <dimension ref="B1:AA55"/>
  <sheetViews>
    <sheetView showGridLines="0" zoomScale="70" zoomScaleNormal="70" workbookViewId="0">
      <selection activeCell="H19" sqref="H19"/>
    </sheetView>
  </sheetViews>
  <sheetFormatPr defaultColWidth="11.625" defaultRowHeight="12.75"/>
  <cols>
    <col min="1" max="1" width="2.25" style="220" customWidth="1"/>
    <col min="2" max="2" width="11.625" style="219" customWidth="1"/>
    <col min="3" max="3" width="7.5" style="220" customWidth="1"/>
    <col min="4" max="4" width="6.25" style="220" customWidth="1"/>
    <col min="5" max="5" width="28.25" style="220" customWidth="1"/>
    <col min="6" max="6" width="55.625" style="220" customWidth="1"/>
    <col min="7" max="11" width="19.875" style="221" customWidth="1"/>
    <col min="12" max="12" width="19.875" style="220" customWidth="1"/>
    <col min="13" max="13" width="20.625" style="220" customWidth="1"/>
    <col min="14" max="254" width="10" style="220" customWidth="1"/>
    <col min="255" max="16384" width="11.625" style="220"/>
  </cols>
  <sheetData>
    <row r="1" spans="2:27" ht="13.5" thickBot="1"/>
    <row r="2" spans="2:27" s="222" customFormat="1" ht="36" customHeight="1" thickBot="1">
      <c r="B2" s="1379" t="s">
        <v>475</v>
      </c>
      <c r="C2" s="1380"/>
      <c r="D2" s="1380"/>
      <c r="E2" s="1380"/>
      <c r="F2" s="1380"/>
      <c r="G2" s="1380"/>
      <c r="H2" s="1380"/>
      <c r="I2" s="1380"/>
      <c r="J2" s="1380"/>
      <c r="K2" s="1380"/>
      <c r="L2" s="1380"/>
      <c r="M2" s="1381"/>
    </row>
    <row r="3" spans="2:27" s="224" customFormat="1" ht="9" customHeight="1">
      <c r="B3" s="223"/>
      <c r="C3" s="223"/>
      <c r="D3" s="223"/>
      <c r="E3" s="223"/>
      <c r="F3" s="223"/>
      <c r="G3" s="223"/>
      <c r="H3" s="223"/>
      <c r="I3" s="223"/>
      <c r="J3" s="223"/>
      <c r="K3" s="223"/>
      <c r="L3" s="223"/>
      <c r="M3" s="223"/>
    </row>
    <row r="4" spans="2:27" s="227" customFormat="1" ht="29.25" customHeight="1">
      <c r="B4" s="225"/>
      <c r="C4" s="226" t="s">
        <v>476</v>
      </c>
      <c r="F4" s="516" t="s">
        <v>954</v>
      </c>
      <c r="G4" s="228"/>
      <c r="H4" s="228"/>
      <c r="I4" s="229"/>
      <c r="J4" s="229"/>
      <c r="K4" s="229"/>
    </row>
    <row r="5" spans="2:27" s="227" customFormat="1" ht="9.75" customHeight="1" thickBot="1">
      <c r="B5" s="225"/>
      <c r="C5" s="222"/>
      <c r="G5" s="228"/>
      <c r="I5" s="229"/>
      <c r="J5" s="229"/>
      <c r="K5" s="229"/>
    </row>
    <row r="6" spans="2:27" ht="15.75" customHeight="1">
      <c r="B6" s="230"/>
      <c r="C6" s="231"/>
      <c r="D6" s="231"/>
      <c r="E6" s="231"/>
      <c r="F6" s="232"/>
      <c r="G6" s="1382" t="s">
        <v>477</v>
      </c>
      <c r="H6" s="1382"/>
      <c r="I6" s="1382"/>
      <c r="J6" s="1382"/>
      <c r="K6" s="1383"/>
      <c r="L6" s="1384" t="s">
        <v>449</v>
      </c>
      <c r="M6" s="1387" t="s">
        <v>478</v>
      </c>
    </row>
    <row r="7" spans="2:27" ht="67.5" customHeight="1">
      <c r="B7" s="233"/>
      <c r="C7" s="234"/>
      <c r="D7" s="234"/>
      <c r="E7" s="234"/>
      <c r="F7" s="235"/>
      <c r="G7" s="1389" t="s">
        <v>479</v>
      </c>
      <c r="H7" s="1390"/>
      <c r="I7" s="1391" t="s">
        <v>480</v>
      </c>
      <c r="J7" s="1390"/>
      <c r="K7" s="1392" t="s">
        <v>481</v>
      </c>
      <c r="L7" s="1385"/>
      <c r="M7" s="1388"/>
    </row>
    <row r="8" spans="2:27" ht="49.5" customHeight="1">
      <c r="B8" s="233"/>
      <c r="C8" s="234"/>
      <c r="D8" s="234"/>
      <c r="E8" s="234"/>
      <c r="F8" s="235"/>
      <c r="G8" s="236" t="s">
        <v>482</v>
      </c>
      <c r="H8" s="237" t="s">
        <v>483</v>
      </c>
      <c r="I8" s="238" t="s">
        <v>482</v>
      </c>
      <c r="J8" s="238" t="s">
        <v>483</v>
      </c>
      <c r="K8" s="1386"/>
      <c r="L8" s="1386"/>
      <c r="M8" s="1388"/>
    </row>
    <row r="9" spans="2:27" ht="20.25" customHeight="1">
      <c r="B9" s="239"/>
      <c r="C9" s="240"/>
      <c r="D9" s="240"/>
      <c r="E9" s="240"/>
      <c r="F9" s="241"/>
      <c r="G9" s="242" t="s">
        <v>6</v>
      </c>
      <c r="H9" s="243" t="s">
        <v>7</v>
      </c>
      <c r="I9" s="244" t="s">
        <v>8</v>
      </c>
      <c r="J9" s="244" t="s">
        <v>9</v>
      </c>
      <c r="K9" s="244" t="s">
        <v>10</v>
      </c>
      <c r="L9" s="245" t="s">
        <v>11</v>
      </c>
      <c r="M9" s="246" t="s">
        <v>12</v>
      </c>
    </row>
    <row r="10" spans="2:27" ht="24.95" customHeight="1">
      <c r="B10" s="247" t="s">
        <v>6</v>
      </c>
      <c r="C10" s="721" t="s">
        <v>484</v>
      </c>
      <c r="D10" s="722"/>
      <c r="E10" s="722"/>
      <c r="F10" s="723"/>
      <c r="G10" s="248"/>
      <c r="H10" s="249"/>
      <c r="I10" s="250"/>
      <c r="J10" s="250"/>
      <c r="K10" s="250"/>
      <c r="L10" s="775">
        <f>L11+L37+L47+L48+L49</f>
        <v>0</v>
      </c>
      <c r="M10" s="815">
        <f>L10*12.5</f>
        <v>0</v>
      </c>
      <c r="Z10" s="847"/>
      <c r="AA10" s="847"/>
    </row>
    <row r="11" spans="2:27" ht="24.95" customHeight="1">
      <c r="B11" s="251" t="s">
        <v>485</v>
      </c>
      <c r="C11" s="721" t="s">
        <v>486</v>
      </c>
      <c r="D11" s="722"/>
      <c r="E11" s="722"/>
      <c r="F11" s="723"/>
      <c r="G11" s="252"/>
      <c r="H11" s="253"/>
      <c r="I11" s="254"/>
      <c r="J11" s="254"/>
      <c r="K11" s="254"/>
      <c r="L11" s="775">
        <f>L33+L14</f>
        <v>0</v>
      </c>
      <c r="M11" s="255"/>
      <c r="Z11" s="847"/>
    </row>
    <row r="12" spans="2:27" ht="24.95" customHeight="1">
      <c r="B12" s="251" t="s">
        <v>487</v>
      </c>
      <c r="C12" s="1376" t="s">
        <v>488</v>
      </c>
      <c r="D12" s="1377"/>
      <c r="E12" s="1377"/>
      <c r="F12" s="1378"/>
      <c r="G12" s="816">
        <f>'MKR SA TDI EUR'!G12+'MKR SA TDI ALL'!G12+'MKR SA TDI BGN'!G12+'MKR SA TDI CZK'!G12+'MKR SA TDI DKK'!G12+'MKR SA TDI EGP'!G12+'MKR SA TDI GBP'!G12+'MKR SA TDI HRK'!G12+'MKR SA TDI HUF'!G12+'MKR SA TDI ISK'!G12+'MKR SA TDI JPY'!G12+'MKR SA TDI MKD'!G12+'MKR SA TDI NOK'!G12+'MKR SA TDI PLN'!G12+'MKR SA TDI RON'!G12+'MKR SA TDI RUB'!G12+'MKR SA TDI RSD'!G12+'MKR SA TDI SEK'!G12+'MKR SA TDI CHF'!G12+'MKR SA TDI TRY'!G12+'MKR SA TDI UAH'!G12+'MKR SA TDI USD'!G12+'MKR SA TDI OTHER'!G12</f>
        <v>0</v>
      </c>
      <c r="H12" s="775">
        <f>'MKR SA TDI EUR'!H12+'MKR SA TDI ALL'!H12+'MKR SA TDI BGN'!H12+'MKR SA TDI CZK'!H12+'MKR SA TDI DKK'!H12+'MKR SA TDI EGP'!H12+'MKR SA TDI GBP'!H12+'MKR SA TDI HRK'!H12+'MKR SA TDI HUF'!H12+'MKR SA TDI ISK'!H12+'MKR SA TDI JPY'!H12+'MKR SA TDI MKD'!H12+'MKR SA TDI NOK'!H12+'MKR SA TDI PLN'!H12+'MKR SA TDI RON'!H12+'MKR SA TDI RUB'!H12+'MKR SA TDI RSD'!H12+'MKR SA TDI SEK'!H12+'MKR SA TDI CHF'!H12+'MKR SA TDI TRY'!H12+'MKR SA TDI UAH'!H12+'MKR SA TDI USD'!H12+'MKR SA TDI OTHER'!H12</f>
        <v>0</v>
      </c>
      <c r="I12" s="845"/>
      <c r="J12" s="845"/>
      <c r="K12" s="254"/>
      <c r="L12" s="256"/>
      <c r="M12" s="257"/>
    </row>
    <row r="13" spans="2:27" ht="24.95" customHeight="1">
      <c r="B13" s="251" t="s">
        <v>489</v>
      </c>
      <c r="C13" s="1376" t="s">
        <v>490</v>
      </c>
      <c r="D13" s="1377"/>
      <c r="E13" s="1377"/>
      <c r="F13" s="1378"/>
      <c r="G13" s="816">
        <f>'MKR SA TDI EUR'!G13+'MKR SA TDI ALL'!G13+'MKR SA TDI BGN'!G13+'MKR SA TDI CZK'!G13+'MKR SA TDI DKK'!G13+'MKR SA TDI EGP'!G13+'MKR SA TDI GBP'!G13+'MKR SA TDI HRK'!G13+'MKR SA TDI HUF'!G13+'MKR SA TDI ISK'!G13+'MKR SA TDI JPY'!G13+'MKR SA TDI MKD'!G13+'MKR SA TDI NOK'!G13+'MKR SA TDI PLN'!G13+'MKR SA TDI RON'!G13+'MKR SA TDI RUB'!G13+'MKR SA TDI RSD'!G13+'MKR SA TDI SEK'!G13+'MKR SA TDI CHF'!G13+'MKR SA TDI TRY'!G13+'MKR SA TDI UAH'!G13+'MKR SA TDI USD'!G13+'MKR SA TDI OTHER'!G13</f>
        <v>0</v>
      </c>
      <c r="H13" s="775">
        <f>'MKR SA TDI EUR'!H13+'MKR SA TDI ALL'!H13+'MKR SA TDI BGN'!H13+'MKR SA TDI CZK'!H13+'MKR SA TDI DKK'!H13+'MKR SA TDI EGP'!H13+'MKR SA TDI GBP'!H13+'MKR SA TDI HRK'!H13+'MKR SA TDI HUF'!H13+'MKR SA TDI ISK'!H13+'MKR SA TDI JPY'!H13+'MKR SA TDI MKD'!H13+'MKR SA TDI NOK'!H13+'MKR SA TDI PLN'!H13+'MKR SA TDI RON'!H13+'MKR SA TDI RUB'!H13+'MKR SA TDI RSD'!H13+'MKR SA TDI SEK'!H13+'MKR SA TDI CHF'!H13+'MKR SA TDI TRY'!H13+'MKR SA TDI UAH'!H13+'MKR SA TDI USD'!H13+'MKR SA TDI OTHER'!H13</f>
        <v>0</v>
      </c>
      <c r="I13" s="845"/>
      <c r="J13" s="845"/>
      <c r="K13" s="254"/>
      <c r="L13" s="256"/>
      <c r="M13" s="257"/>
    </row>
    <row r="14" spans="2:27" ht="24.95" customHeight="1">
      <c r="B14" s="258" t="s">
        <v>7</v>
      </c>
      <c r="C14" s="724" t="s">
        <v>491</v>
      </c>
      <c r="D14" s="725"/>
      <c r="E14" s="725"/>
      <c r="F14" s="726"/>
      <c r="G14" s="816">
        <f>'MKR SA TDI EUR'!G14+'MKR SA TDI ALL'!G14+'MKR SA TDI BGN'!G14+'MKR SA TDI CZK'!G14+'MKR SA TDI DKK'!G14+'MKR SA TDI EGP'!G14+'MKR SA TDI GBP'!G14+'MKR SA TDI HRK'!G14+'MKR SA TDI HUF'!G14+'MKR SA TDI ISK'!G14+'MKR SA TDI JPY'!G14+'MKR SA TDI MKD'!G14+'MKR SA TDI NOK'!G14+'MKR SA TDI PLN'!G14+'MKR SA TDI RON'!G14+'MKR SA TDI RUB'!G14+'MKR SA TDI RSD'!G14+'MKR SA TDI SEK'!G14+'MKR SA TDI CHF'!G14+'MKR SA TDI TRY'!G14+'MKR SA TDI UAH'!G14+'MKR SA TDI USD'!G14+'MKR SA TDI OTHER'!G14</f>
        <v>0</v>
      </c>
      <c r="H14" s="775">
        <f>'MKR SA TDI EUR'!H14+'MKR SA TDI ALL'!H14+'MKR SA TDI BGN'!H14+'MKR SA TDI CZK'!H14+'MKR SA TDI DKK'!H14+'MKR SA TDI EGP'!H14+'MKR SA TDI GBP'!H14+'MKR SA TDI HRK'!H14+'MKR SA TDI HUF'!H14+'MKR SA TDI ISK'!H14+'MKR SA TDI JPY'!H14+'MKR SA TDI MKD'!H14+'MKR SA TDI NOK'!H14+'MKR SA TDI PLN'!H14+'MKR SA TDI RON'!H14+'MKR SA TDI RUB'!H14+'MKR SA TDI RSD'!H14+'MKR SA TDI SEK'!H14+'MKR SA TDI CHF'!H14+'MKR SA TDI TRY'!H14+'MKR SA TDI UAH'!H14+'MKR SA TDI USD'!H14+'MKR SA TDI OTHER'!H14</f>
        <v>0</v>
      </c>
      <c r="I14" s="775">
        <f>'MKR SA TDI EUR'!I14+'MKR SA TDI ALL'!I14+'MKR SA TDI BGN'!I14+'MKR SA TDI CZK'!I14+'MKR SA TDI DKK'!I14+'MKR SA TDI EGP'!I14+'MKR SA TDI GBP'!I14+'MKR SA TDI HRK'!I14+'MKR SA TDI HUF'!I14+'MKR SA TDI ISK'!I14+'MKR SA TDI JPY'!I14+'MKR SA TDI MKD'!I14+'MKR SA TDI NOK'!I14+'MKR SA TDI PLN'!I14+'MKR SA TDI RON'!I14+'MKR SA TDI RUB'!I14+'MKR SA TDI RSD'!I14+'MKR SA TDI SEK'!I14+'MKR SA TDI CHF'!I14+'MKR SA TDI TRY'!I14+'MKR SA TDI UAH'!I14+'MKR SA TDI USD'!I14+'MKR SA TDI OTHER'!I14</f>
        <v>0</v>
      </c>
      <c r="J14" s="775">
        <f>'MKR SA TDI EUR'!J14+'MKR SA TDI ALL'!J14+'MKR SA TDI BGN'!J14+'MKR SA TDI CZK'!J14+'MKR SA TDI DKK'!J14+'MKR SA TDI EGP'!J14+'MKR SA TDI GBP'!J14+'MKR SA TDI HRK'!J14+'MKR SA TDI HUF'!J14+'MKR SA TDI ISK'!J14+'MKR SA TDI JPY'!J14+'MKR SA TDI MKD'!J14+'MKR SA TDI NOK'!J14+'MKR SA TDI PLN'!J14+'MKR SA TDI RON'!J14+'MKR SA TDI RUB'!J14+'MKR SA TDI RSD'!J14+'MKR SA TDI SEK'!J14+'MKR SA TDI CHF'!J14+'MKR SA TDI TRY'!J14+'MKR SA TDI UAH'!J14+'MKR SA TDI USD'!J14+'MKR SA TDI OTHER'!J14</f>
        <v>0</v>
      </c>
      <c r="K14" s="775">
        <f>'MKR SA TDI EUR'!Y14+'MKR SA TDI ALL'!Y14+'MKR SA TDI BGN'!Y14+'MKR SA TDI CZK'!Y14+'MKR SA TDI DKK'!Y14+'MKR SA TDI EGP'!Y14+'MKR SA TDI GBP'!Y14+'MKR SA TDI HRK'!Y14+'MKR SA TDI HUF'!Y14+'MKR SA TDI ISK'!Y14+'MKR SA TDI JPY'!Y14+'MKR SA TDI MKD'!Y14+'MKR SA TDI NOK'!Y14+'MKR SA TDI PLN'!Y14+'MKR SA TDI RON'!Y14+'MKR SA TDI RUB'!Y14+'MKR SA TDI RSD'!Y14+'MKR SA TDI SEK'!Y14+'MKR SA TDI CHF'!Y14+'MKR SA TDI TRY'!Y14+'MKR SA TDI UAH'!Y14+'MKR SA TDI USD'!Y14+'MKR SA TDI OTHER'!Y14</f>
        <v>0</v>
      </c>
      <c r="L14" s="775">
        <f>'MKR SA TDI EUR'!Z14+'MKR SA TDI ALL'!Z14+'MKR SA TDI BGN'!Z14+'MKR SA TDI CZK'!Z14+'MKR SA TDI DKK'!Z14+'MKR SA TDI EGP'!Z14+'MKR SA TDI GBP'!Z14+'MKR SA TDI HRK'!Z14+'MKR SA TDI HUF'!Z14+'MKR SA TDI ISK'!Z14+'MKR SA TDI JPY'!Z14+'MKR SA TDI MKD'!Z14+'MKR SA TDI NOK'!Z14+'MKR SA TDI PLN'!Z14+'MKR SA TDI RON'!Z14+'MKR SA TDI RUB'!Z14+'MKR SA TDI RSD'!Z14+'MKR SA TDI SEK'!Z14+'MKR SA TDI CHF'!Z14+'MKR SA TDI TRY'!Z14+'MKR SA TDI UAH'!Z14+'MKR SA TDI USD'!Z14+'MKR SA TDI OTHER'!Z14</f>
        <v>0</v>
      </c>
      <c r="M14" s="255"/>
      <c r="Y14" s="847"/>
      <c r="Z14" s="847"/>
    </row>
    <row r="15" spans="2:27" ht="24.95" customHeight="1">
      <c r="B15" s="258" t="s">
        <v>8</v>
      </c>
      <c r="C15" s="727" t="s">
        <v>492</v>
      </c>
      <c r="D15" s="725"/>
      <c r="E15" s="725"/>
      <c r="F15" s="728"/>
      <c r="G15" s="816">
        <f>'MKR SA TDI EUR'!G15+'MKR SA TDI ALL'!G15+'MKR SA TDI BGN'!G15+'MKR SA TDI CZK'!G15+'MKR SA TDI DKK'!G15+'MKR SA TDI EGP'!G15+'MKR SA TDI GBP'!G15+'MKR SA TDI HRK'!G15+'MKR SA TDI HUF'!G15+'MKR SA TDI ISK'!G15+'MKR SA TDI JPY'!G15+'MKR SA TDI MKD'!G15+'MKR SA TDI NOK'!G15+'MKR SA TDI PLN'!G15+'MKR SA TDI RON'!G15+'MKR SA TDI RUB'!G15+'MKR SA TDI RSD'!G15+'MKR SA TDI SEK'!G15+'MKR SA TDI CHF'!G15+'MKR SA TDI TRY'!G15+'MKR SA TDI UAH'!G15+'MKR SA TDI USD'!G15+'MKR SA TDI OTHER'!G15</f>
        <v>0</v>
      </c>
      <c r="H15" s="775">
        <f>'MKR SA TDI EUR'!H15+'MKR SA TDI ALL'!H15+'MKR SA TDI BGN'!H15+'MKR SA TDI CZK'!H15+'MKR SA TDI DKK'!H15+'MKR SA TDI EGP'!H15+'MKR SA TDI GBP'!H15+'MKR SA TDI HRK'!H15+'MKR SA TDI HUF'!H15+'MKR SA TDI ISK'!H15+'MKR SA TDI JPY'!H15+'MKR SA TDI MKD'!H15+'MKR SA TDI NOK'!H15+'MKR SA TDI PLN'!H15+'MKR SA TDI RON'!H15+'MKR SA TDI RUB'!H15+'MKR SA TDI RSD'!H15+'MKR SA TDI SEK'!H15+'MKR SA TDI CHF'!H15+'MKR SA TDI TRY'!H15+'MKR SA TDI UAH'!H15+'MKR SA TDI USD'!H15+'MKR SA TDI OTHER'!H15</f>
        <v>0</v>
      </c>
      <c r="I15" s="775">
        <f>'MKR SA TDI EUR'!I15+'MKR SA TDI ALL'!I15+'MKR SA TDI BGN'!I15+'MKR SA TDI CZK'!I15+'MKR SA TDI DKK'!I15+'MKR SA TDI EGP'!I15+'MKR SA TDI GBP'!I15+'MKR SA TDI HRK'!I15+'MKR SA TDI HUF'!I15+'MKR SA TDI ISK'!I15+'MKR SA TDI JPY'!I15+'MKR SA TDI MKD'!I15+'MKR SA TDI NOK'!I15+'MKR SA TDI PLN'!I15+'MKR SA TDI RON'!I15+'MKR SA TDI RUB'!I15+'MKR SA TDI RSD'!I15+'MKR SA TDI SEK'!I15+'MKR SA TDI CHF'!I15+'MKR SA TDI TRY'!I15+'MKR SA TDI UAH'!I15+'MKR SA TDI USD'!I15+'MKR SA TDI OTHER'!I15</f>
        <v>0</v>
      </c>
      <c r="J15" s="775">
        <f>'MKR SA TDI EUR'!J15+'MKR SA TDI ALL'!J15+'MKR SA TDI BGN'!J15+'MKR SA TDI CZK'!J15+'MKR SA TDI DKK'!J15+'MKR SA TDI EGP'!J15+'MKR SA TDI GBP'!J15+'MKR SA TDI HRK'!J15+'MKR SA TDI HUF'!J15+'MKR SA TDI ISK'!J15+'MKR SA TDI JPY'!J15+'MKR SA TDI MKD'!J15+'MKR SA TDI NOK'!J15+'MKR SA TDI PLN'!J15+'MKR SA TDI RON'!J15+'MKR SA TDI RUB'!J15+'MKR SA TDI RSD'!J15+'MKR SA TDI SEK'!J15+'MKR SA TDI CHF'!J15+'MKR SA TDI TRY'!J15+'MKR SA TDI UAH'!J15+'MKR SA TDI USD'!J15+'MKR SA TDI OTHER'!J15</f>
        <v>0</v>
      </c>
      <c r="K15" s="261"/>
      <c r="L15" s="261"/>
      <c r="M15" s="255"/>
    </row>
    <row r="16" spans="2:27" ht="24.95" customHeight="1">
      <c r="B16" s="258" t="s">
        <v>9</v>
      </c>
      <c r="C16" s="729"/>
      <c r="D16" s="725" t="s">
        <v>493</v>
      </c>
      <c r="E16" s="725"/>
      <c r="F16" s="728"/>
      <c r="G16" s="846"/>
      <c r="H16" s="846"/>
      <c r="I16" s="775">
        <f>'MKR SA TDI EUR'!I16+'MKR SA TDI ALL'!I16+'MKR SA TDI BGN'!I16+'MKR SA TDI CZK'!I16+'MKR SA TDI DKK'!I16+'MKR SA TDI EGP'!I16+'MKR SA TDI GBP'!I16+'MKR SA TDI HRK'!I16+'MKR SA TDI HUF'!I16+'MKR SA TDI ISK'!I16+'MKR SA TDI JPY'!I16+'MKR SA TDI MKD'!I16+'MKR SA TDI NOK'!I16+'MKR SA TDI PLN'!I16+'MKR SA TDI RON'!I16+'MKR SA TDI RUB'!I16+'MKR SA TDI RSD'!I16+'MKR SA TDI SEK'!I16+'MKR SA TDI CHF'!I16+'MKR SA TDI TRY'!I16+'MKR SA TDI UAH'!I16+'MKR SA TDI USD'!I16+'MKR SA TDI OTHER'!I16</f>
        <v>0</v>
      </c>
      <c r="J16" s="775">
        <f>'MKR SA TDI EUR'!J16+'MKR SA TDI ALL'!J16+'MKR SA TDI BGN'!J16+'MKR SA TDI CZK'!J16+'MKR SA TDI DKK'!J16+'MKR SA TDI EGP'!J16+'MKR SA TDI GBP'!J16+'MKR SA TDI HRK'!J16+'MKR SA TDI HUF'!J16+'MKR SA TDI ISK'!J16+'MKR SA TDI JPY'!J16+'MKR SA TDI MKD'!J16+'MKR SA TDI NOK'!J16+'MKR SA TDI PLN'!J16+'MKR SA TDI RON'!J16+'MKR SA TDI RUB'!J16+'MKR SA TDI RSD'!J16+'MKR SA TDI SEK'!J16+'MKR SA TDI CHF'!J16+'MKR SA TDI TRY'!J16+'MKR SA TDI UAH'!J16+'MKR SA TDI USD'!J16+'MKR SA TDI OTHER'!J16</f>
        <v>0</v>
      </c>
      <c r="K16" s="262"/>
      <c r="L16" s="262"/>
      <c r="M16" s="255"/>
    </row>
    <row r="17" spans="2:13" ht="24.95" customHeight="1">
      <c r="B17" s="258" t="s">
        <v>10</v>
      </c>
      <c r="C17" s="729"/>
      <c r="D17" s="725" t="s">
        <v>494</v>
      </c>
      <c r="E17" s="725"/>
      <c r="F17" s="728"/>
      <c r="G17" s="846"/>
      <c r="H17" s="846"/>
      <c r="I17" s="775">
        <f>'MKR SA TDI EUR'!I17+'MKR SA TDI ALL'!I17+'MKR SA TDI BGN'!I17+'MKR SA TDI CZK'!I17+'MKR SA TDI DKK'!I17+'MKR SA TDI EGP'!I17+'MKR SA TDI GBP'!I17+'MKR SA TDI HRK'!I17+'MKR SA TDI HUF'!I17+'MKR SA TDI ISK'!I17+'MKR SA TDI JPY'!I17+'MKR SA TDI MKD'!I17+'MKR SA TDI NOK'!I17+'MKR SA TDI PLN'!I17+'MKR SA TDI RON'!I17+'MKR SA TDI RUB'!I17+'MKR SA TDI RSD'!I17+'MKR SA TDI SEK'!I17+'MKR SA TDI CHF'!I17+'MKR SA TDI TRY'!I17+'MKR SA TDI UAH'!I17+'MKR SA TDI USD'!I17+'MKR SA TDI OTHER'!I17</f>
        <v>0</v>
      </c>
      <c r="J17" s="775">
        <f>'MKR SA TDI EUR'!J17+'MKR SA TDI ALL'!J17+'MKR SA TDI BGN'!J17+'MKR SA TDI CZK'!J17+'MKR SA TDI DKK'!J17+'MKR SA TDI EGP'!J17+'MKR SA TDI GBP'!J17+'MKR SA TDI HRK'!J17+'MKR SA TDI HUF'!J17+'MKR SA TDI ISK'!J17+'MKR SA TDI JPY'!J17+'MKR SA TDI MKD'!J17+'MKR SA TDI NOK'!J17+'MKR SA TDI PLN'!J17+'MKR SA TDI RON'!J17+'MKR SA TDI RUB'!J17+'MKR SA TDI RSD'!J17+'MKR SA TDI SEK'!J17+'MKR SA TDI CHF'!J17+'MKR SA TDI TRY'!J17+'MKR SA TDI UAH'!J17+'MKR SA TDI USD'!J17+'MKR SA TDI OTHER'!J17</f>
        <v>0</v>
      </c>
      <c r="K17" s="262"/>
      <c r="L17" s="262"/>
      <c r="M17" s="255"/>
    </row>
    <row r="18" spans="2:13" ht="24.95" customHeight="1">
      <c r="B18" s="258" t="s">
        <v>11</v>
      </c>
      <c r="C18" s="729"/>
      <c r="D18" s="725" t="s">
        <v>495</v>
      </c>
      <c r="E18" s="725"/>
      <c r="F18" s="728"/>
      <c r="G18" s="846"/>
      <c r="H18" s="846"/>
      <c r="I18" s="775">
        <f>'MKR SA TDI EUR'!I18+'MKR SA TDI ALL'!I18+'MKR SA TDI BGN'!I18+'MKR SA TDI CZK'!I18+'MKR SA TDI DKK'!I18+'MKR SA TDI EGP'!I18+'MKR SA TDI GBP'!I18+'MKR SA TDI HRK'!I18+'MKR SA TDI HUF'!I18+'MKR SA TDI ISK'!I18+'MKR SA TDI JPY'!I18+'MKR SA TDI MKD'!I18+'MKR SA TDI NOK'!I18+'MKR SA TDI PLN'!I18+'MKR SA TDI RON'!I18+'MKR SA TDI RUB'!I18+'MKR SA TDI RSD'!I18+'MKR SA TDI SEK'!I18+'MKR SA TDI CHF'!I18+'MKR SA TDI TRY'!I18+'MKR SA TDI UAH'!I18+'MKR SA TDI USD'!I18+'MKR SA TDI OTHER'!I18</f>
        <v>0</v>
      </c>
      <c r="J18" s="775">
        <f>'MKR SA TDI EUR'!J18+'MKR SA TDI ALL'!J18+'MKR SA TDI BGN'!J18+'MKR SA TDI CZK'!J18+'MKR SA TDI DKK'!J18+'MKR SA TDI EGP'!J18+'MKR SA TDI GBP'!J18+'MKR SA TDI HRK'!J18+'MKR SA TDI HUF'!J18+'MKR SA TDI ISK'!J18+'MKR SA TDI JPY'!J18+'MKR SA TDI MKD'!J18+'MKR SA TDI NOK'!J18+'MKR SA TDI PLN'!J18+'MKR SA TDI RON'!J18+'MKR SA TDI RUB'!J18+'MKR SA TDI RSD'!J18+'MKR SA TDI SEK'!J18+'MKR SA TDI CHF'!J18+'MKR SA TDI TRY'!J18+'MKR SA TDI UAH'!J18+'MKR SA TDI USD'!J18+'MKR SA TDI OTHER'!J18</f>
        <v>0</v>
      </c>
      <c r="K18" s="262"/>
      <c r="L18" s="262"/>
      <c r="M18" s="255"/>
    </row>
    <row r="19" spans="2:13" ht="24.95" customHeight="1">
      <c r="B19" s="258" t="s">
        <v>12</v>
      </c>
      <c r="C19" s="729"/>
      <c r="D19" s="725" t="s">
        <v>496</v>
      </c>
      <c r="E19" s="725"/>
      <c r="F19" s="728"/>
      <c r="G19" s="846"/>
      <c r="H19" s="846"/>
      <c r="I19" s="775">
        <f>'MKR SA TDI EUR'!I19+'MKR SA TDI ALL'!I19+'MKR SA TDI BGN'!I19+'MKR SA TDI CZK'!I19+'MKR SA TDI DKK'!I19+'MKR SA TDI EGP'!I19+'MKR SA TDI GBP'!I19+'MKR SA TDI HRK'!I19+'MKR SA TDI HUF'!I19+'MKR SA TDI ISK'!I19+'MKR SA TDI JPY'!I19+'MKR SA TDI MKD'!I19+'MKR SA TDI NOK'!I19+'MKR SA TDI PLN'!I19+'MKR SA TDI RON'!I19+'MKR SA TDI RUB'!I19+'MKR SA TDI RSD'!I19+'MKR SA TDI SEK'!I19+'MKR SA TDI CHF'!I19+'MKR SA TDI TRY'!I19+'MKR SA TDI UAH'!I19+'MKR SA TDI USD'!I19+'MKR SA TDI OTHER'!I19</f>
        <v>0</v>
      </c>
      <c r="J19" s="775">
        <f>'MKR SA TDI EUR'!J19+'MKR SA TDI ALL'!J19+'MKR SA TDI BGN'!J19+'MKR SA TDI CZK'!J19+'MKR SA TDI DKK'!J19+'MKR SA TDI EGP'!J19+'MKR SA TDI GBP'!J19+'MKR SA TDI HRK'!J19+'MKR SA TDI HUF'!J19+'MKR SA TDI ISK'!J19+'MKR SA TDI JPY'!J19+'MKR SA TDI MKD'!J19+'MKR SA TDI NOK'!J19+'MKR SA TDI PLN'!J19+'MKR SA TDI RON'!J19+'MKR SA TDI RUB'!J19+'MKR SA TDI RSD'!J19+'MKR SA TDI SEK'!J19+'MKR SA TDI CHF'!J19+'MKR SA TDI TRY'!J19+'MKR SA TDI UAH'!J19+'MKR SA TDI USD'!J19+'MKR SA TDI OTHER'!J19</f>
        <v>0</v>
      </c>
      <c r="K19" s="262"/>
      <c r="L19" s="262"/>
      <c r="M19" s="255"/>
    </row>
    <row r="20" spans="2:13" ht="24.95" customHeight="1">
      <c r="B20" s="258" t="s">
        <v>13</v>
      </c>
      <c r="C20" s="727" t="s">
        <v>497</v>
      </c>
      <c r="D20" s="725"/>
      <c r="E20" s="725"/>
      <c r="F20" s="728"/>
      <c r="G20" s="816">
        <f>'MKR SA TDI EUR'!G20+'MKR SA TDI ALL'!G20+'MKR SA TDI BGN'!G20+'MKR SA TDI CZK'!G20+'MKR SA TDI DKK'!G20+'MKR SA TDI EGP'!G20+'MKR SA TDI GBP'!G20+'MKR SA TDI HRK'!G20+'MKR SA TDI HUF'!G20+'MKR SA TDI ISK'!G20+'MKR SA TDI JPY'!G20+'MKR SA TDI MKD'!G20+'MKR SA TDI NOK'!G20+'MKR SA TDI PLN'!G20+'MKR SA TDI RON'!G20+'MKR SA TDI RUB'!G20+'MKR SA TDI RSD'!G20+'MKR SA TDI SEK'!G20+'MKR SA TDI CHF'!G20+'MKR SA TDI TRY'!G20+'MKR SA TDI UAH'!G20+'MKR SA TDI USD'!G20+'MKR SA TDI OTHER'!G20</f>
        <v>0</v>
      </c>
      <c r="H20" s="775">
        <f>'MKR SA TDI EUR'!H20+'MKR SA TDI ALL'!H20+'MKR SA TDI BGN'!H20+'MKR SA TDI CZK'!H20+'MKR SA TDI DKK'!H20+'MKR SA TDI EGP'!H20+'MKR SA TDI GBP'!H20+'MKR SA TDI HRK'!H20+'MKR SA TDI HUF'!H20+'MKR SA TDI ISK'!H20+'MKR SA TDI JPY'!H20+'MKR SA TDI MKD'!H20+'MKR SA TDI NOK'!H20+'MKR SA TDI PLN'!H20+'MKR SA TDI RON'!H20+'MKR SA TDI RUB'!H20+'MKR SA TDI RSD'!H20+'MKR SA TDI SEK'!H20+'MKR SA TDI CHF'!H20+'MKR SA TDI TRY'!H20+'MKR SA TDI UAH'!H20+'MKR SA TDI USD'!H20+'MKR SA TDI OTHER'!H20</f>
        <v>0</v>
      </c>
      <c r="I20" s="775">
        <f>'MKR SA TDI EUR'!I20+'MKR SA TDI ALL'!I20+'MKR SA TDI BGN'!I20+'MKR SA TDI CZK'!I20+'MKR SA TDI DKK'!I20+'MKR SA TDI EGP'!I20+'MKR SA TDI GBP'!I20+'MKR SA TDI HRK'!I20+'MKR SA TDI HUF'!I20+'MKR SA TDI ISK'!I20+'MKR SA TDI JPY'!I20+'MKR SA TDI MKD'!I20+'MKR SA TDI NOK'!I20+'MKR SA TDI PLN'!I20+'MKR SA TDI RON'!I20+'MKR SA TDI RUB'!I20+'MKR SA TDI RSD'!I20+'MKR SA TDI SEK'!I20+'MKR SA TDI CHF'!I20+'MKR SA TDI TRY'!I20+'MKR SA TDI UAH'!I20+'MKR SA TDI USD'!I20+'MKR SA TDI OTHER'!I20</f>
        <v>0</v>
      </c>
      <c r="J20" s="775">
        <f>'MKR SA TDI EUR'!J20+'MKR SA TDI ALL'!J20+'MKR SA TDI BGN'!J20+'MKR SA TDI CZK'!J20+'MKR SA TDI DKK'!J20+'MKR SA TDI EGP'!J20+'MKR SA TDI GBP'!J20+'MKR SA TDI HRK'!J20+'MKR SA TDI HUF'!J20+'MKR SA TDI ISK'!J20+'MKR SA TDI JPY'!J20+'MKR SA TDI MKD'!J20+'MKR SA TDI NOK'!J20+'MKR SA TDI PLN'!J20+'MKR SA TDI RON'!J20+'MKR SA TDI RUB'!J20+'MKR SA TDI RSD'!J20+'MKR SA TDI SEK'!J20+'MKR SA TDI CHF'!J20+'MKR SA TDI TRY'!J20+'MKR SA TDI UAH'!J20+'MKR SA TDI USD'!J20+'MKR SA TDI OTHER'!J20</f>
        <v>0</v>
      </c>
      <c r="K20" s="262"/>
      <c r="L20" s="262"/>
      <c r="M20" s="255"/>
    </row>
    <row r="21" spans="2:13" ht="24.95" customHeight="1">
      <c r="B21" s="258" t="s">
        <v>14</v>
      </c>
      <c r="C21" s="729"/>
      <c r="D21" s="725" t="s">
        <v>498</v>
      </c>
      <c r="E21" s="725"/>
      <c r="F21" s="728"/>
      <c r="G21" s="846"/>
      <c r="H21" s="846"/>
      <c r="I21" s="775">
        <f>'MKR SA TDI EUR'!I21+'MKR SA TDI ALL'!I21+'MKR SA TDI BGN'!I21+'MKR SA TDI CZK'!I21+'MKR SA TDI DKK'!I21+'MKR SA TDI EGP'!I21+'MKR SA TDI GBP'!I21+'MKR SA TDI HRK'!I21+'MKR SA TDI HUF'!I21+'MKR SA TDI ISK'!I21+'MKR SA TDI JPY'!I21+'MKR SA TDI MKD'!I21+'MKR SA TDI NOK'!I21+'MKR SA TDI PLN'!I21+'MKR SA TDI RON'!I21+'MKR SA TDI RUB'!I21+'MKR SA TDI RSD'!I21+'MKR SA TDI SEK'!I21+'MKR SA TDI CHF'!I21+'MKR SA TDI TRY'!I21+'MKR SA TDI UAH'!I21+'MKR SA TDI USD'!I21+'MKR SA TDI OTHER'!I21</f>
        <v>0</v>
      </c>
      <c r="J21" s="775">
        <f>'MKR SA TDI EUR'!J21+'MKR SA TDI ALL'!J21+'MKR SA TDI BGN'!J21+'MKR SA TDI CZK'!J21+'MKR SA TDI DKK'!J21+'MKR SA TDI EGP'!J21+'MKR SA TDI GBP'!J21+'MKR SA TDI HRK'!J21+'MKR SA TDI HUF'!J21+'MKR SA TDI ISK'!J21+'MKR SA TDI JPY'!J21+'MKR SA TDI MKD'!J21+'MKR SA TDI NOK'!J21+'MKR SA TDI PLN'!J21+'MKR SA TDI RON'!J21+'MKR SA TDI RUB'!J21+'MKR SA TDI RSD'!J21+'MKR SA TDI SEK'!J21+'MKR SA TDI CHF'!J21+'MKR SA TDI TRY'!J21+'MKR SA TDI UAH'!J21+'MKR SA TDI USD'!J21+'MKR SA TDI OTHER'!J21</f>
        <v>0</v>
      </c>
      <c r="K21" s="262"/>
      <c r="L21" s="262"/>
      <c r="M21" s="255"/>
    </row>
    <row r="22" spans="2:13" ht="24.95" customHeight="1">
      <c r="B22" s="258" t="s">
        <v>15</v>
      </c>
      <c r="C22" s="729"/>
      <c r="D22" s="725" t="s">
        <v>499</v>
      </c>
      <c r="E22" s="725"/>
      <c r="F22" s="728"/>
      <c r="G22" s="846"/>
      <c r="H22" s="846"/>
      <c r="I22" s="775">
        <f>'MKR SA TDI EUR'!I22+'MKR SA TDI ALL'!I22+'MKR SA TDI BGN'!I22+'MKR SA TDI CZK'!I22+'MKR SA TDI DKK'!I22+'MKR SA TDI EGP'!I22+'MKR SA TDI GBP'!I22+'MKR SA TDI HRK'!I22+'MKR SA TDI HUF'!I22+'MKR SA TDI ISK'!I22+'MKR SA TDI JPY'!I22+'MKR SA TDI MKD'!I22+'MKR SA TDI NOK'!I22+'MKR SA TDI PLN'!I22+'MKR SA TDI RON'!I22+'MKR SA TDI RUB'!I22+'MKR SA TDI RSD'!I22+'MKR SA TDI SEK'!I22+'MKR SA TDI CHF'!I22+'MKR SA TDI TRY'!I22+'MKR SA TDI UAH'!I22+'MKR SA TDI USD'!I22+'MKR SA TDI OTHER'!I22</f>
        <v>0</v>
      </c>
      <c r="J22" s="775">
        <f>'MKR SA TDI EUR'!J22+'MKR SA TDI ALL'!J22+'MKR SA TDI BGN'!J22+'MKR SA TDI CZK'!J22+'MKR SA TDI DKK'!J22+'MKR SA TDI EGP'!J22+'MKR SA TDI GBP'!J22+'MKR SA TDI HRK'!J22+'MKR SA TDI HUF'!J22+'MKR SA TDI ISK'!J22+'MKR SA TDI JPY'!J22+'MKR SA TDI MKD'!J22+'MKR SA TDI NOK'!J22+'MKR SA TDI PLN'!J22+'MKR SA TDI RON'!J22+'MKR SA TDI RUB'!J22+'MKR SA TDI RSD'!J22+'MKR SA TDI SEK'!J22+'MKR SA TDI CHF'!J22+'MKR SA TDI TRY'!J22+'MKR SA TDI UAH'!J22+'MKR SA TDI USD'!J22+'MKR SA TDI OTHER'!J22</f>
        <v>0</v>
      </c>
      <c r="K22" s="262"/>
      <c r="L22" s="262"/>
      <c r="M22" s="255"/>
    </row>
    <row r="23" spans="2:13" ht="24.95" customHeight="1">
      <c r="B23" s="258" t="s">
        <v>16</v>
      </c>
      <c r="C23" s="729"/>
      <c r="D23" s="725" t="s">
        <v>500</v>
      </c>
      <c r="E23" s="725"/>
      <c r="F23" s="728"/>
      <c r="G23" s="846"/>
      <c r="H23" s="846"/>
      <c r="I23" s="775">
        <f>'MKR SA TDI EUR'!I23+'MKR SA TDI ALL'!I23+'MKR SA TDI BGN'!I23+'MKR SA TDI CZK'!I23+'MKR SA TDI DKK'!I23+'MKR SA TDI EGP'!I23+'MKR SA TDI GBP'!I23+'MKR SA TDI HRK'!I23+'MKR SA TDI HUF'!I23+'MKR SA TDI ISK'!I23+'MKR SA TDI JPY'!I23+'MKR SA TDI MKD'!I23+'MKR SA TDI NOK'!I23+'MKR SA TDI PLN'!I23+'MKR SA TDI RON'!I23+'MKR SA TDI RUB'!I23+'MKR SA TDI RSD'!I23+'MKR SA TDI SEK'!I23+'MKR SA TDI CHF'!I23+'MKR SA TDI TRY'!I23+'MKR SA TDI UAH'!I23+'MKR SA TDI USD'!I23+'MKR SA TDI OTHER'!I23</f>
        <v>0</v>
      </c>
      <c r="J23" s="775">
        <f>'MKR SA TDI EUR'!J23+'MKR SA TDI ALL'!J23+'MKR SA TDI BGN'!J23+'MKR SA TDI CZK'!J23+'MKR SA TDI DKK'!J23+'MKR SA TDI EGP'!J23+'MKR SA TDI GBP'!J23+'MKR SA TDI HRK'!J23+'MKR SA TDI HUF'!J23+'MKR SA TDI ISK'!J23+'MKR SA TDI JPY'!J23+'MKR SA TDI MKD'!J23+'MKR SA TDI NOK'!J23+'MKR SA TDI PLN'!J23+'MKR SA TDI RON'!J23+'MKR SA TDI RUB'!J23+'MKR SA TDI RSD'!J23+'MKR SA TDI SEK'!J23+'MKR SA TDI CHF'!J23+'MKR SA TDI TRY'!J23+'MKR SA TDI UAH'!J23+'MKR SA TDI USD'!J23+'MKR SA TDI OTHER'!J23</f>
        <v>0</v>
      </c>
      <c r="K23" s="262"/>
      <c r="L23" s="262"/>
      <c r="M23" s="255"/>
    </row>
    <row r="24" spans="2:13" ht="24.95" customHeight="1">
      <c r="B24" s="258" t="s">
        <v>17</v>
      </c>
      <c r="C24" s="727" t="s">
        <v>501</v>
      </c>
      <c r="D24" s="725"/>
      <c r="E24" s="725"/>
      <c r="F24" s="728"/>
      <c r="G24" s="816">
        <f>'MKR SA TDI EUR'!G24+'MKR SA TDI ALL'!G24+'MKR SA TDI BGN'!G24+'MKR SA TDI CZK'!G24+'MKR SA TDI DKK'!G24+'MKR SA TDI EGP'!G24+'MKR SA TDI GBP'!G24+'MKR SA TDI HRK'!G24+'MKR SA TDI HUF'!G24+'MKR SA TDI ISK'!G24+'MKR SA TDI JPY'!G24+'MKR SA TDI MKD'!G24+'MKR SA TDI NOK'!G24+'MKR SA TDI PLN'!G24+'MKR SA TDI RON'!G24+'MKR SA TDI RUB'!G24+'MKR SA TDI RSD'!G24+'MKR SA TDI SEK'!G24+'MKR SA TDI CHF'!G24+'MKR SA TDI TRY'!G24+'MKR SA TDI UAH'!G24+'MKR SA TDI USD'!G24+'MKR SA TDI OTHER'!G24</f>
        <v>0</v>
      </c>
      <c r="H24" s="775">
        <f>'MKR SA TDI EUR'!H24+'MKR SA TDI ALL'!H24+'MKR SA TDI BGN'!H24+'MKR SA TDI CZK'!H24+'MKR SA TDI DKK'!H24+'MKR SA TDI EGP'!H24+'MKR SA TDI GBP'!H24+'MKR SA TDI HRK'!H24+'MKR SA TDI HUF'!H24+'MKR SA TDI ISK'!H24+'MKR SA TDI JPY'!H24+'MKR SA TDI MKD'!H24+'MKR SA TDI NOK'!H24+'MKR SA TDI PLN'!H24+'MKR SA TDI RON'!H24+'MKR SA TDI RUB'!H24+'MKR SA TDI RSD'!H24+'MKR SA TDI SEK'!H24+'MKR SA TDI CHF'!H24+'MKR SA TDI TRY'!H24+'MKR SA TDI UAH'!H24+'MKR SA TDI USD'!H24+'MKR SA TDI OTHER'!H24</f>
        <v>0</v>
      </c>
      <c r="I24" s="775">
        <f>'MKR SA TDI EUR'!I24+'MKR SA TDI ALL'!I24+'MKR SA TDI BGN'!I24+'MKR SA TDI CZK'!I24+'MKR SA TDI DKK'!I24+'MKR SA TDI EGP'!I24+'MKR SA TDI GBP'!I24+'MKR SA TDI HRK'!I24+'MKR SA TDI HUF'!I24+'MKR SA TDI ISK'!I24+'MKR SA TDI JPY'!I24+'MKR SA TDI MKD'!I24+'MKR SA TDI NOK'!I24+'MKR SA TDI PLN'!I24+'MKR SA TDI RON'!I24+'MKR SA TDI RUB'!I24+'MKR SA TDI RSD'!I24+'MKR SA TDI SEK'!I24+'MKR SA TDI CHF'!I24+'MKR SA TDI TRY'!I24+'MKR SA TDI UAH'!I24+'MKR SA TDI USD'!I24+'MKR SA TDI OTHER'!I24</f>
        <v>0</v>
      </c>
      <c r="J24" s="775">
        <f>'MKR SA TDI EUR'!J24+'MKR SA TDI ALL'!J24+'MKR SA TDI BGN'!J24+'MKR SA TDI CZK'!J24+'MKR SA TDI DKK'!J24+'MKR SA TDI EGP'!J24+'MKR SA TDI GBP'!J24+'MKR SA TDI HRK'!J24+'MKR SA TDI HUF'!J24+'MKR SA TDI ISK'!J24+'MKR SA TDI JPY'!J24+'MKR SA TDI MKD'!J24+'MKR SA TDI NOK'!J24+'MKR SA TDI PLN'!J24+'MKR SA TDI RON'!J24+'MKR SA TDI RUB'!J24+'MKR SA TDI RSD'!J24+'MKR SA TDI SEK'!J24+'MKR SA TDI CHF'!J24+'MKR SA TDI TRY'!J24+'MKR SA TDI UAH'!J24+'MKR SA TDI USD'!J24+'MKR SA TDI OTHER'!J24</f>
        <v>0</v>
      </c>
      <c r="K24" s="262"/>
      <c r="L24" s="262"/>
      <c r="M24" s="255"/>
    </row>
    <row r="25" spans="2:13" ht="24.95" customHeight="1">
      <c r="B25" s="258" t="s">
        <v>18</v>
      </c>
      <c r="C25" s="729"/>
      <c r="D25" s="725" t="s">
        <v>502</v>
      </c>
      <c r="E25" s="725"/>
      <c r="F25" s="728"/>
      <c r="G25" s="846"/>
      <c r="H25" s="846"/>
      <c r="I25" s="775">
        <f>'MKR SA TDI EUR'!I25+'MKR SA TDI ALL'!I25+'MKR SA TDI BGN'!I25+'MKR SA TDI CZK'!I25+'MKR SA TDI DKK'!I25+'MKR SA TDI EGP'!I25+'MKR SA TDI GBP'!I25+'MKR SA TDI HRK'!I25+'MKR SA TDI HUF'!I25+'MKR SA TDI ISK'!I25+'MKR SA TDI JPY'!I25+'MKR SA TDI MKD'!I25+'MKR SA TDI NOK'!I25+'MKR SA TDI PLN'!I25+'MKR SA TDI RON'!I25+'MKR SA TDI RUB'!I25+'MKR SA TDI RSD'!I25+'MKR SA TDI SEK'!I25+'MKR SA TDI CHF'!I25+'MKR SA TDI TRY'!I25+'MKR SA TDI UAH'!I25+'MKR SA TDI USD'!I25+'MKR SA TDI OTHER'!I25</f>
        <v>0</v>
      </c>
      <c r="J25" s="775">
        <f>'MKR SA TDI EUR'!J25+'MKR SA TDI ALL'!J25+'MKR SA TDI BGN'!J25+'MKR SA TDI CZK'!J25+'MKR SA TDI DKK'!J25+'MKR SA TDI EGP'!J25+'MKR SA TDI GBP'!J25+'MKR SA TDI HRK'!J25+'MKR SA TDI HUF'!J25+'MKR SA TDI ISK'!J25+'MKR SA TDI JPY'!J25+'MKR SA TDI MKD'!J25+'MKR SA TDI NOK'!J25+'MKR SA TDI PLN'!J25+'MKR SA TDI RON'!J25+'MKR SA TDI RUB'!J25+'MKR SA TDI RSD'!J25+'MKR SA TDI SEK'!J25+'MKR SA TDI CHF'!J25+'MKR SA TDI TRY'!J25+'MKR SA TDI UAH'!J25+'MKR SA TDI USD'!J25+'MKR SA TDI OTHER'!J25</f>
        <v>0</v>
      </c>
      <c r="K25" s="262"/>
      <c r="L25" s="262"/>
      <c r="M25" s="255"/>
    </row>
    <row r="26" spans="2:13" ht="24.95" customHeight="1">
      <c r="B26" s="258" t="s">
        <v>19</v>
      </c>
      <c r="C26" s="729"/>
      <c r="D26" s="725" t="s">
        <v>503</v>
      </c>
      <c r="E26" s="725"/>
      <c r="F26" s="728"/>
      <c r="G26" s="846"/>
      <c r="H26" s="846"/>
      <c r="I26" s="775">
        <f>'MKR SA TDI EUR'!I26+'MKR SA TDI ALL'!I26+'MKR SA TDI BGN'!I26+'MKR SA TDI CZK'!I26+'MKR SA TDI DKK'!I26+'MKR SA TDI EGP'!I26+'MKR SA TDI GBP'!I26+'MKR SA TDI HRK'!I26+'MKR SA TDI HUF'!I26+'MKR SA TDI ISK'!I26+'MKR SA TDI JPY'!I26+'MKR SA TDI MKD'!I26+'MKR SA TDI NOK'!I26+'MKR SA TDI PLN'!I26+'MKR SA TDI RON'!I26+'MKR SA TDI RUB'!I26+'MKR SA TDI RSD'!I26+'MKR SA TDI SEK'!I26+'MKR SA TDI CHF'!I26+'MKR SA TDI TRY'!I26+'MKR SA TDI UAH'!I26+'MKR SA TDI USD'!I26+'MKR SA TDI OTHER'!I26</f>
        <v>0</v>
      </c>
      <c r="J26" s="775">
        <f>'MKR SA TDI EUR'!J26+'MKR SA TDI ALL'!J26+'MKR SA TDI BGN'!J26+'MKR SA TDI CZK'!J26+'MKR SA TDI DKK'!J26+'MKR SA TDI EGP'!J26+'MKR SA TDI GBP'!J26+'MKR SA TDI HRK'!J26+'MKR SA TDI HUF'!J26+'MKR SA TDI ISK'!J26+'MKR SA TDI JPY'!J26+'MKR SA TDI MKD'!J26+'MKR SA TDI NOK'!J26+'MKR SA TDI PLN'!J26+'MKR SA TDI RON'!J26+'MKR SA TDI RUB'!J26+'MKR SA TDI RSD'!J26+'MKR SA TDI SEK'!J26+'MKR SA TDI CHF'!J26+'MKR SA TDI TRY'!J26+'MKR SA TDI UAH'!J26+'MKR SA TDI USD'!J26+'MKR SA TDI OTHER'!J26</f>
        <v>0</v>
      </c>
      <c r="K26" s="262"/>
      <c r="L26" s="262"/>
      <c r="M26" s="255"/>
    </row>
    <row r="27" spans="2:13" ht="24.95" customHeight="1">
      <c r="B27" s="258" t="s">
        <v>20</v>
      </c>
      <c r="C27" s="729"/>
      <c r="D27" s="725" t="s">
        <v>504</v>
      </c>
      <c r="E27" s="725"/>
      <c r="F27" s="728"/>
      <c r="G27" s="846"/>
      <c r="H27" s="846"/>
      <c r="I27" s="775">
        <f>'MKR SA TDI EUR'!I27+'MKR SA TDI ALL'!I27+'MKR SA TDI BGN'!I27+'MKR SA TDI CZK'!I27+'MKR SA TDI DKK'!I27+'MKR SA TDI EGP'!I27+'MKR SA TDI GBP'!I27+'MKR SA TDI HRK'!I27+'MKR SA TDI HUF'!I27+'MKR SA TDI ISK'!I27+'MKR SA TDI JPY'!I27+'MKR SA TDI MKD'!I27+'MKR SA TDI NOK'!I27+'MKR SA TDI PLN'!I27+'MKR SA TDI RON'!I27+'MKR SA TDI RUB'!I27+'MKR SA TDI RSD'!I27+'MKR SA TDI SEK'!I27+'MKR SA TDI CHF'!I27+'MKR SA TDI TRY'!I27+'MKR SA TDI UAH'!I27+'MKR SA TDI USD'!I27+'MKR SA TDI OTHER'!I27</f>
        <v>0</v>
      </c>
      <c r="J27" s="775">
        <f>'MKR SA TDI EUR'!J27+'MKR SA TDI ALL'!J27+'MKR SA TDI BGN'!J27+'MKR SA TDI CZK'!J27+'MKR SA TDI DKK'!J27+'MKR SA TDI EGP'!J27+'MKR SA TDI GBP'!J27+'MKR SA TDI HRK'!J27+'MKR SA TDI HUF'!J27+'MKR SA TDI ISK'!J27+'MKR SA TDI JPY'!J27+'MKR SA TDI MKD'!J27+'MKR SA TDI NOK'!J27+'MKR SA TDI PLN'!J27+'MKR SA TDI RON'!J27+'MKR SA TDI RUB'!J27+'MKR SA TDI RSD'!J27+'MKR SA TDI SEK'!J27+'MKR SA TDI CHF'!J27+'MKR SA TDI TRY'!J27+'MKR SA TDI UAH'!J27+'MKR SA TDI USD'!J27+'MKR SA TDI OTHER'!J27</f>
        <v>0</v>
      </c>
      <c r="K27" s="262"/>
      <c r="L27" s="262"/>
      <c r="M27" s="255"/>
    </row>
    <row r="28" spans="2:13" ht="24.95" customHeight="1">
      <c r="B28" s="258" t="s">
        <v>21</v>
      </c>
      <c r="C28" s="729"/>
      <c r="D28" s="725" t="s">
        <v>505</v>
      </c>
      <c r="E28" s="725"/>
      <c r="F28" s="728"/>
      <c r="G28" s="846"/>
      <c r="H28" s="846"/>
      <c r="I28" s="775">
        <f>'MKR SA TDI EUR'!I28+'MKR SA TDI ALL'!I28+'MKR SA TDI BGN'!I28+'MKR SA TDI CZK'!I28+'MKR SA TDI DKK'!I28+'MKR SA TDI EGP'!I28+'MKR SA TDI GBP'!I28+'MKR SA TDI HRK'!I28+'MKR SA TDI HUF'!I28+'MKR SA TDI ISK'!I28+'MKR SA TDI JPY'!I28+'MKR SA TDI MKD'!I28+'MKR SA TDI NOK'!I28+'MKR SA TDI PLN'!I28+'MKR SA TDI RON'!I28+'MKR SA TDI RUB'!I28+'MKR SA TDI RSD'!I28+'MKR SA TDI SEK'!I28+'MKR SA TDI CHF'!I28+'MKR SA TDI TRY'!I28+'MKR SA TDI UAH'!I28+'MKR SA TDI USD'!I28+'MKR SA TDI OTHER'!I28</f>
        <v>0</v>
      </c>
      <c r="J28" s="775">
        <f>'MKR SA TDI EUR'!J28+'MKR SA TDI ALL'!J28+'MKR SA TDI BGN'!J28+'MKR SA TDI CZK'!J28+'MKR SA TDI DKK'!J28+'MKR SA TDI EGP'!J28+'MKR SA TDI GBP'!J28+'MKR SA TDI HRK'!J28+'MKR SA TDI HUF'!J28+'MKR SA TDI ISK'!J28+'MKR SA TDI JPY'!J28+'MKR SA TDI MKD'!J28+'MKR SA TDI NOK'!J28+'MKR SA TDI PLN'!J28+'MKR SA TDI RON'!J28+'MKR SA TDI RUB'!J28+'MKR SA TDI RSD'!J28+'MKR SA TDI SEK'!J28+'MKR SA TDI CHF'!J28+'MKR SA TDI TRY'!J28+'MKR SA TDI UAH'!J28+'MKR SA TDI USD'!J28+'MKR SA TDI OTHER'!J28</f>
        <v>0</v>
      </c>
      <c r="K28" s="262"/>
      <c r="L28" s="262"/>
      <c r="M28" s="255"/>
    </row>
    <row r="29" spans="2:13" ht="24.95" customHeight="1">
      <c r="B29" s="258" t="s">
        <v>22</v>
      </c>
      <c r="C29" s="729"/>
      <c r="D29" s="725" t="s">
        <v>506</v>
      </c>
      <c r="E29" s="725"/>
      <c r="F29" s="728"/>
      <c r="G29" s="846"/>
      <c r="H29" s="846"/>
      <c r="I29" s="775">
        <f>'MKR SA TDI EUR'!I29+'MKR SA TDI ALL'!I29+'MKR SA TDI BGN'!I29+'MKR SA TDI CZK'!I29+'MKR SA TDI DKK'!I29+'MKR SA TDI EGP'!I29+'MKR SA TDI GBP'!I29+'MKR SA TDI HRK'!I29+'MKR SA TDI HUF'!I29+'MKR SA TDI ISK'!I29+'MKR SA TDI JPY'!I29+'MKR SA TDI MKD'!I29+'MKR SA TDI NOK'!I29+'MKR SA TDI PLN'!I29+'MKR SA TDI RON'!I29+'MKR SA TDI RUB'!I29+'MKR SA TDI RSD'!I29+'MKR SA TDI SEK'!I29+'MKR SA TDI CHF'!I29+'MKR SA TDI TRY'!I29+'MKR SA TDI UAH'!I29+'MKR SA TDI USD'!I29+'MKR SA TDI OTHER'!I29</f>
        <v>0</v>
      </c>
      <c r="J29" s="775">
        <f>'MKR SA TDI EUR'!J29+'MKR SA TDI ALL'!J29+'MKR SA TDI BGN'!J29+'MKR SA TDI CZK'!J29+'MKR SA TDI DKK'!J29+'MKR SA TDI EGP'!J29+'MKR SA TDI GBP'!J29+'MKR SA TDI HRK'!J29+'MKR SA TDI HUF'!J29+'MKR SA TDI ISK'!J29+'MKR SA TDI JPY'!J29+'MKR SA TDI MKD'!J29+'MKR SA TDI NOK'!J29+'MKR SA TDI PLN'!J29+'MKR SA TDI RON'!J29+'MKR SA TDI RUB'!J29+'MKR SA TDI RSD'!J29+'MKR SA TDI SEK'!J29+'MKR SA TDI CHF'!J29+'MKR SA TDI TRY'!J29+'MKR SA TDI UAH'!J29+'MKR SA TDI USD'!J29+'MKR SA TDI OTHER'!J29</f>
        <v>0</v>
      </c>
      <c r="K29" s="262"/>
      <c r="L29" s="262"/>
      <c r="M29" s="255"/>
    </row>
    <row r="30" spans="2:13" ht="24.95" customHeight="1">
      <c r="B30" s="258" t="s">
        <v>23</v>
      </c>
      <c r="C30" s="729"/>
      <c r="D30" s="725" t="s">
        <v>507</v>
      </c>
      <c r="E30" s="725"/>
      <c r="F30" s="728"/>
      <c r="G30" s="846"/>
      <c r="H30" s="846"/>
      <c r="I30" s="775">
        <f>'MKR SA TDI EUR'!I30+'MKR SA TDI ALL'!I30+'MKR SA TDI BGN'!I30+'MKR SA TDI CZK'!I30+'MKR SA TDI DKK'!I30+'MKR SA TDI EGP'!I30+'MKR SA TDI GBP'!I30+'MKR SA TDI HRK'!I30+'MKR SA TDI HUF'!I30+'MKR SA TDI ISK'!I30+'MKR SA TDI JPY'!I30+'MKR SA TDI MKD'!I30+'MKR SA TDI NOK'!I30+'MKR SA TDI PLN'!I30+'MKR SA TDI RON'!I30+'MKR SA TDI RUB'!I30+'MKR SA TDI RSD'!I30+'MKR SA TDI SEK'!I30+'MKR SA TDI CHF'!I30+'MKR SA TDI TRY'!I30+'MKR SA TDI UAH'!I30+'MKR SA TDI USD'!I30+'MKR SA TDI OTHER'!I30</f>
        <v>0</v>
      </c>
      <c r="J30" s="775">
        <f>'MKR SA TDI EUR'!J30+'MKR SA TDI ALL'!J30+'MKR SA TDI BGN'!J30+'MKR SA TDI CZK'!J30+'MKR SA TDI DKK'!J30+'MKR SA TDI EGP'!J30+'MKR SA TDI GBP'!J30+'MKR SA TDI HRK'!J30+'MKR SA TDI HUF'!J30+'MKR SA TDI ISK'!J30+'MKR SA TDI JPY'!J30+'MKR SA TDI MKD'!J30+'MKR SA TDI NOK'!J30+'MKR SA TDI PLN'!J30+'MKR SA TDI RON'!J30+'MKR SA TDI RUB'!J30+'MKR SA TDI RSD'!J30+'MKR SA TDI SEK'!J30+'MKR SA TDI CHF'!J30+'MKR SA TDI TRY'!J30+'MKR SA TDI UAH'!J30+'MKR SA TDI USD'!J30+'MKR SA TDI OTHER'!J30</f>
        <v>0</v>
      </c>
      <c r="K30" s="262"/>
      <c r="L30" s="262"/>
      <c r="M30" s="255"/>
    </row>
    <row r="31" spans="2:13" ht="24.95" customHeight="1">
      <c r="B31" s="258" t="s">
        <v>24</v>
      </c>
      <c r="C31" s="729"/>
      <c r="D31" s="725" t="s">
        <v>508</v>
      </c>
      <c r="E31" s="725"/>
      <c r="F31" s="728"/>
      <c r="G31" s="846"/>
      <c r="H31" s="846"/>
      <c r="I31" s="775">
        <f>'MKR SA TDI EUR'!I31+'MKR SA TDI ALL'!I31+'MKR SA TDI BGN'!I31+'MKR SA TDI CZK'!I31+'MKR SA TDI DKK'!I31+'MKR SA TDI EGP'!I31+'MKR SA TDI GBP'!I31+'MKR SA TDI HRK'!I31+'MKR SA TDI HUF'!I31+'MKR SA TDI ISK'!I31+'MKR SA TDI JPY'!I31+'MKR SA TDI MKD'!I31+'MKR SA TDI NOK'!I31+'MKR SA TDI PLN'!I31+'MKR SA TDI RON'!I31+'MKR SA TDI RUB'!I31+'MKR SA TDI RSD'!I31+'MKR SA TDI SEK'!I31+'MKR SA TDI CHF'!I31+'MKR SA TDI TRY'!I31+'MKR SA TDI UAH'!I31+'MKR SA TDI USD'!I31+'MKR SA TDI OTHER'!I31</f>
        <v>0</v>
      </c>
      <c r="J31" s="775">
        <f>'MKR SA TDI EUR'!J31+'MKR SA TDI ALL'!J31+'MKR SA TDI BGN'!J31+'MKR SA TDI CZK'!J31+'MKR SA TDI DKK'!J31+'MKR SA TDI EGP'!J31+'MKR SA TDI GBP'!J31+'MKR SA TDI HRK'!J31+'MKR SA TDI HUF'!J31+'MKR SA TDI ISK'!J31+'MKR SA TDI JPY'!J31+'MKR SA TDI MKD'!J31+'MKR SA TDI NOK'!J31+'MKR SA TDI PLN'!J31+'MKR SA TDI RON'!J31+'MKR SA TDI RUB'!J31+'MKR SA TDI RSD'!J31+'MKR SA TDI SEK'!J31+'MKR SA TDI CHF'!J31+'MKR SA TDI TRY'!J31+'MKR SA TDI UAH'!J31+'MKR SA TDI USD'!J31+'MKR SA TDI OTHER'!J31</f>
        <v>0</v>
      </c>
      <c r="K31" s="262"/>
      <c r="L31" s="262"/>
      <c r="M31" s="255"/>
    </row>
    <row r="32" spans="2:13" ht="24.95" customHeight="1">
      <c r="B32" s="258" t="s">
        <v>25</v>
      </c>
      <c r="C32" s="729"/>
      <c r="D32" s="725" t="s">
        <v>509</v>
      </c>
      <c r="E32" s="725"/>
      <c r="F32" s="728"/>
      <c r="G32" s="846"/>
      <c r="H32" s="846"/>
      <c r="I32" s="775">
        <f>'MKR SA TDI EUR'!I32+'MKR SA TDI ALL'!I32+'MKR SA TDI BGN'!I32+'MKR SA TDI CZK'!I32+'MKR SA TDI DKK'!I32+'MKR SA TDI EGP'!I32+'MKR SA TDI GBP'!I32+'MKR SA TDI HRK'!I32+'MKR SA TDI HUF'!I32+'MKR SA TDI ISK'!I32+'MKR SA TDI JPY'!I32+'MKR SA TDI MKD'!I32+'MKR SA TDI NOK'!I32+'MKR SA TDI PLN'!I32+'MKR SA TDI RON'!I32+'MKR SA TDI RUB'!I32+'MKR SA TDI RSD'!I32+'MKR SA TDI SEK'!I32+'MKR SA TDI CHF'!I32+'MKR SA TDI TRY'!I32+'MKR SA TDI UAH'!I32+'MKR SA TDI USD'!I32+'MKR SA TDI OTHER'!I32</f>
        <v>0</v>
      </c>
      <c r="J32" s="775">
        <f>'MKR SA TDI EUR'!J32+'MKR SA TDI ALL'!J32+'MKR SA TDI BGN'!J32+'MKR SA TDI CZK'!J32+'MKR SA TDI DKK'!J32+'MKR SA TDI EGP'!J32+'MKR SA TDI GBP'!J32+'MKR SA TDI HRK'!J32+'MKR SA TDI HUF'!J32+'MKR SA TDI ISK'!J32+'MKR SA TDI JPY'!J32+'MKR SA TDI MKD'!J32+'MKR SA TDI NOK'!J32+'MKR SA TDI PLN'!J32+'MKR SA TDI RON'!J32+'MKR SA TDI RUB'!J32+'MKR SA TDI RSD'!J32+'MKR SA TDI SEK'!J32+'MKR SA TDI CHF'!J32+'MKR SA TDI TRY'!J32+'MKR SA TDI UAH'!J32+'MKR SA TDI USD'!J32+'MKR SA TDI OTHER'!J32</f>
        <v>0</v>
      </c>
      <c r="K32" s="261"/>
      <c r="L32" s="261"/>
      <c r="M32" s="263"/>
    </row>
    <row r="33" spans="2:26" ht="24.95" customHeight="1">
      <c r="B33" s="258" t="s">
        <v>26</v>
      </c>
      <c r="C33" s="724" t="s">
        <v>510</v>
      </c>
      <c r="D33" s="725"/>
      <c r="E33" s="725"/>
      <c r="F33" s="726"/>
      <c r="G33" s="816">
        <f>'MKR SA TDI EUR'!G33+'MKR SA TDI ALL'!G33+'MKR SA TDI BGN'!G33+'MKR SA TDI CZK'!G33+'MKR SA TDI DKK'!G33+'MKR SA TDI EGP'!G33+'MKR SA TDI GBP'!G33+'MKR SA TDI HRK'!G33+'MKR SA TDI HUF'!G33+'MKR SA TDI ISK'!G33+'MKR SA TDI JPY'!G33+'MKR SA TDI MKD'!G33+'MKR SA TDI NOK'!G33+'MKR SA TDI PLN'!G33+'MKR SA TDI RON'!G33+'MKR SA TDI RUB'!G33+'MKR SA TDI RSD'!G33+'MKR SA TDI SEK'!G33+'MKR SA TDI CHF'!G33+'MKR SA TDI TRY'!G33+'MKR SA TDI UAH'!G33+'MKR SA TDI USD'!G33+'MKR SA TDI OTHER'!G33</f>
        <v>0</v>
      </c>
      <c r="H33" s="775">
        <f>'MKR SA TDI EUR'!H33+'MKR SA TDI ALL'!H33+'MKR SA TDI BGN'!H33+'MKR SA TDI CZK'!H33+'MKR SA TDI DKK'!H33+'MKR SA TDI EGP'!H33+'MKR SA TDI GBP'!H33+'MKR SA TDI HRK'!H33+'MKR SA TDI HUF'!H33+'MKR SA TDI ISK'!H33+'MKR SA TDI JPY'!H33+'MKR SA TDI MKD'!H33+'MKR SA TDI NOK'!H33+'MKR SA TDI PLN'!H33+'MKR SA TDI RON'!H33+'MKR SA TDI RUB'!H33+'MKR SA TDI RSD'!H33+'MKR SA TDI SEK'!H33+'MKR SA TDI CHF'!H33+'MKR SA TDI TRY'!H33+'MKR SA TDI UAH'!H33+'MKR SA TDI USD'!H33+'MKR SA TDI OTHER'!H33</f>
        <v>0</v>
      </c>
      <c r="I33" s="775">
        <f>'MKR SA TDI EUR'!I33+'MKR SA TDI ALL'!I33+'MKR SA TDI BGN'!I33+'MKR SA TDI CZK'!I33+'MKR SA TDI DKK'!I33+'MKR SA TDI EGP'!I33+'MKR SA TDI GBP'!I33+'MKR SA TDI HRK'!I33+'MKR SA TDI HUF'!I33+'MKR SA TDI ISK'!I33+'MKR SA TDI JPY'!I33+'MKR SA TDI MKD'!I33+'MKR SA TDI NOK'!I33+'MKR SA TDI PLN'!I33+'MKR SA TDI RON'!I33+'MKR SA TDI RUB'!I33+'MKR SA TDI RSD'!I33+'MKR SA TDI SEK'!I33+'MKR SA TDI CHF'!I33+'MKR SA TDI TRY'!I33+'MKR SA TDI UAH'!I33+'MKR SA TDI USD'!I33+'MKR SA TDI OTHER'!I33</f>
        <v>0</v>
      </c>
      <c r="J33" s="775">
        <f>'MKR SA TDI EUR'!J33+'MKR SA TDI ALL'!J33+'MKR SA TDI BGN'!J33+'MKR SA TDI CZK'!J33+'MKR SA TDI DKK'!J33+'MKR SA TDI EGP'!J33+'MKR SA TDI GBP'!J33+'MKR SA TDI HRK'!J33+'MKR SA TDI HUF'!J33+'MKR SA TDI ISK'!J33+'MKR SA TDI JPY'!J33+'MKR SA TDI MKD'!J33+'MKR SA TDI NOK'!J33+'MKR SA TDI PLN'!J33+'MKR SA TDI RON'!J33+'MKR SA TDI RUB'!J33+'MKR SA TDI RSD'!J33+'MKR SA TDI SEK'!J33+'MKR SA TDI CHF'!J33+'MKR SA TDI TRY'!J33+'MKR SA TDI UAH'!J33+'MKR SA TDI USD'!J33+'MKR SA TDI OTHER'!J33</f>
        <v>0</v>
      </c>
      <c r="K33" s="775">
        <f>'MKR SA TDI EUR'!Y33+'MKR SA TDI ALL'!Y33+'MKR SA TDI BGN'!Y33+'MKR SA TDI CZK'!Y33+'MKR SA TDI DKK'!Y33+'MKR SA TDI EGP'!Y33+'MKR SA TDI GBP'!Y33+'MKR SA TDI HRK'!Y33+'MKR SA TDI HUF'!Y33+'MKR SA TDI ISK'!Y33+'MKR SA TDI JPY'!Y33+'MKR SA TDI MKD'!Y33+'MKR SA TDI NOK'!Y33+'MKR SA TDI PLN'!Y33+'MKR SA TDI RON'!Y33+'MKR SA TDI RUB'!Y33+'MKR SA TDI RSD'!Y33+'MKR SA TDI SEK'!Y33+'MKR SA TDI CHF'!Y33+'MKR SA TDI TRY'!Y33+'MKR SA TDI UAH'!Y33+'MKR SA TDI USD'!Y33+'MKR SA TDI OTHER'!Y33</f>
        <v>0</v>
      </c>
      <c r="L33" s="775">
        <f>'MKR SA TDI EUR'!Z33+'MKR SA TDI ALL'!Z33+'MKR SA TDI BGN'!Z33+'MKR SA TDI CZK'!Z33+'MKR SA TDI DKK'!Z33+'MKR SA TDI EGP'!Z33+'MKR SA TDI GBP'!Z33+'MKR SA TDI HRK'!Z33+'MKR SA TDI HUF'!Z33+'MKR SA TDI ISK'!Z33+'MKR SA TDI JPY'!Z33+'MKR SA TDI MKD'!Z33+'MKR SA TDI NOK'!Z33+'MKR SA TDI PLN'!Z33+'MKR SA TDI RON'!Z33+'MKR SA TDI RUB'!Z33+'MKR SA TDI RSD'!Z33+'MKR SA TDI SEK'!Z33+'MKR SA TDI CHF'!Z33+'MKR SA TDI TRY'!Z33+'MKR SA TDI UAH'!Z33+'MKR SA TDI USD'!Z33+'MKR SA TDI OTHER'!Z33</f>
        <v>0</v>
      </c>
      <c r="M33" s="255"/>
      <c r="Y33" s="847"/>
      <c r="Z33" s="847"/>
    </row>
    <row r="34" spans="2:26" ht="24.95" customHeight="1">
      <c r="B34" s="258" t="s">
        <v>27</v>
      </c>
      <c r="C34" s="727" t="s">
        <v>492</v>
      </c>
      <c r="D34" s="730"/>
      <c r="E34" s="725"/>
      <c r="F34" s="726"/>
      <c r="G34" s="816">
        <f>'MKR SA TDI EUR'!G34+'MKR SA TDI ALL'!G34+'MKR SA TDI BGN'!G34+'MKR SA TDI CZK'!G34+'MKR SA TDI DKK'!G34+'MKR SA TDI EGP'!G34+'MKR SA TDI GBP'!G34+'MKR SA TDI HRK'!G34+'MKR SA TDI HUF'!G34+'MKR SA TDI ISK'!G34+'MKR SA TDI JPY'!G34+'MKR SA TDI MKD'!G34+'MKR SA TDI NOK'!G34+'MKR SA TDI PLN'!G34+'MKR SA TDI RON'!G34+'MKR SA TDI RUB'!G34+'MKR SA TDI RSD'!G34+'MKR SA TDI SEK'!G34+'MKR SA TDI CHF'!G34+'MKR SA TDI TRY'!G34+'MKR SA TDI UAH'!G34+'MKR SA TDI USD'!G34+'MKR SA TDI OTHER'!G34</f>
        <v>0</v>
      </c>
      <c r="H34" s="775">
        <f>'MKR SA TDI EUR'!H34+'MKR SA TDI ALL'!H34+'MKR SA TDI BGN'!H34+'MKR SA TDI CZK'!H34+'MKR SA TDI DKK'!H34+'MKR SA TDI EGP'!H34+'MKR SA TDI GBP'!H34+'MKR SA TDI HRK'!H34+'MKR SA TDI HUF'!H34+'MKR SA TDI ISK'!H34+'MKR SA TDI JPY'!H34+'MKR SA TDI MKD'!H34+'MKR SA TDI NOK'!H34+'MKR SA TDI PLN'!H34+'MKR SA TDI RON'!H34+'MKR SA TDI RUB'!H34+'MKR SA TDI RSD'!H34+'MKR SA TDI SEK'!H34+'MKR SA TDI CHF'!H34+'MKR SA TDI TRY'!H34+'MKR SA TDI UAH'!H34+'MKR SA TDI USD'!H34+'MKR SA TDI OTHER'!H34</f>
        <v>0</v>
      </c>
      <c r="I34" s="775">
        <f>'MKR SA TDI EUR'!I34+'MKR SA TDI ALL'!I34+'MKR SA TDI BGN'!I34+'MKR SA TDI CZK'!I34+'MKR SA TDI DKK'!I34+'MKR SA TDI EGP'!I34+'MKR SA TDI GBP'!I34+'MKR SA TDI HRK'!I34+'MKR SA TDI HUF'!I34+'MKR SA TDI ISK'!I34+'MKR SA TDI JPY'!I34+'MKR SA TDI MKD'!I34+'MKR SA TDI NOK'!I34+'MKR SA TDI PLN'!I34+'MKR SA TDI RON'!I34+'MKR SA TDI RUB'!I34+'MKR SA TDI RSD'!I34+'MKR SA TDI SEK'!I34+'MKR SA TDI CHF'!I34+'MKR SA TDI TRY'!I34+'MKR SA TDI UAH'!I34+'MKR SA TDI USD'!I34+'MKR SA TDI OTHER'!I34</f>
        <v>0</v>
      </c>
      <c r="J34" s="775">
        <f>'MKR SA TDI EUR'!J34+'MKR SA TDI ALL'!J34+'MKR SA TDI BGN'!J34+'MKR SA TDI CZK'!J34+'MKR SA TDI DKK'!J34+'MKR SA TDI EGP'!J34+'MKR SA TDI GBP'!J34+'MKR SA TDI HRK'!J34+'MKR SA TDI HUF'!J34+'MKR SA TDI ISK'!J34+'MKR SA TDI JPY'!J34+'MKR SA TDI MKD'!J34+'MKR SA TDI NOK'!J34+'MKR SA TDI PLN'!J34+'MKR SA TDI RON'!J34+'MKR SA TDI RUB'!J34+'MKR SA TDI RSD'!J34+'MKR SA TDI SEK'!J34+'MKR SA TDI CHF'!J34+'MKR SA TDI TRY'!J34+'MKR SA TDI UAH'!J34+'MKR SA TDI USD'!J34+'MKR SA TDI OTHER'!J34</f>
        <v>0</v>
      </c>
      <c r="K34" s="262"/>
      <c r="L34" s="262"/>
      <c r="M34" s="255"/>
    </row>
    <row r="35" spans="2:26" ht="24.95" customHeight="1">
      <c r="B35" s="258" t="s">
        <v>28</v>
      </c>
      <c r="C35" s="727" t="s">
        <v>497</v>
      </c>
      <c r="D35" s="730"/>
      <c r="E35" s="725"/>
      <c r="F35" s="726"/>
      <c r="G35" s="816">
        <f>'MKR SA TDI EUR'!G35+'MKR SA TDI ALL'!G35+'MKR SA TDI BGN'!G35+'MKR SA TDI CZK'!G35+'MKR SA TDI DKK'!G35+'MKR SA TDI EGP'!G35+'MKR SA TDI GBP'!G35+'MKR SA TDI HRK'!G35+'MKR SA TDI HUF'!G35+'MKR SA TDI ISK'!G35+'MKR SA TDI JPY'!G35+'MKR SA TDI MKD'!G35+'MKR SA TDI NOK'!G35+'MKR SA TDI PLN'!G35+'MKR SA TDI RON'!G35+'MKR SA TDI RUB'!G35+'MKR SA TDI RSD'!G35+'MKR SA TDI SEK'!G35+'MKR SA TDI CHF'!G35+'MKR SA TDI TRY'!G35+'MKR SA TDI UAH'!G35+'MKR SA TDI USD'!G35+'MKR SA TDI OTHER'!G35</f>
        <v>0</v>
      </c>
      <c r="H35" s="775">
        <f>'MKR SA TDI EUR'!H35+'MKR SA TDI ALL'!H35+'MKR SA TDI BGN'!H35+'MKR SA TDI CZK'!H35+'MKR SA TDI DKK'!H35+'MKR SA TDI EGP'!H35+'MKR SA TDI GBP'!H35+'MKR SA TDI HRK'!H35+'MKR SA TDI HUF'!H35+'MKR SA TDI ISK'!H35+'MKR SA TDI JPY'!H35+'MKR SA TDI MKD'!H35+'MKR SA TDI NOK'!H35+'MKR SA TDI PLN'!H35+'MKR SA TDI RON'!H35+'MKR SA TDI RUB'!H35+'MKR SA TDI RSD'!H35+'MKR SA TDI SEK'!H35+'MKR SA TDI CHF'!H35+'MKR SA TDI TRY'!H35+'MKR SA TDI UAH'!H35+'MKR SA TDI USD'!H35+'MKR SA TDI OTHER'!H35</f>
        <v>0</v>
      </c>
      <c r="I35" s="775">
        <f>'MKR SA TDI EUR'!I35+'MKR SA TDI ALL'!I35+'MKR SA TDI BGN'!I35+'MKR SA TDI CZK'!I35+'MKR SA TDI DKK'!I35+'MKR SA TDI EGP'!I35+'MKR SA TDI GBP'!I35+'MKR SA TDI HRK'!I35+'MKR SA TDI HUF'!I35+'MKR SA TDI ISK'!I35+'MKR SA TDI JPY'!I35+'MKR SA TDI MKD'!I35+'MKR SA TDI NOK'!I35+'MKR SA TDI PLN'!I35+'MKR SA TDI RON'!I35+'MKR SA TDI RUB'!I35+'MKR SA TDI RSD'!I35+'MKR SA TDI SEK'!I35+'MKR SA TDI CHF'!I35+'MKR SA TDI TRY'!I35+'MKR SA TDI UAH'!I35+'MKR SA TDI USD'!I35+'MKR SA TDI OTHER'!I35</f>
        <v>0</v>
      </c>
      <c r="J35" s="775">
        <f>'MKR SA TDI EUR'!J35+'MKR SA TDI ALL'!J35+'MKR SA TDI BGN'!J35+'MKR SA TDI CZK'!J35+'MKR SA TDI DKK'!J35+'MKR SA TDI EGP'!J35+'MKR SA TDI GBP'!J35+'MKR SA TDI HRK'!J35+'MKR SA TDI HUF'!J35+'MKR SA TDI ISK'!J35+'MKR SA TDI JPY'!J35+'MKR SA TDI MKD'!J35+'MKR SA TDI NOK'!J35+'MKR SA TDI PLN'!J35+'MKR SA TDI RON'!J35+'MKR SA TDI RUB'!J35+'MKR SA TDI RSD'!J35+'MKR SA TDI SEK'!J35+'MKR SA TDI CHF'!J35+'MKR SA TDI TRY'!J35+'MKR SA TDI UAH'!J35+'MKR SA TDI USD'!J35+'MKR SA TDI OTHER'!J35</f>
        <v>0</v>
      </c>
      <c r="K35" s="262"/>
      <c r="L35" s="262"/>
      <c r="M35" s="255"/>
    </row>
    <row r="36" spans="2:26" ht="24.95" customHeight="1">
      <c r="B36" s="258" t="s">
        <v>29</v>
      </c>
      <c r="C36" s="727" t="s">
        <v>501</v>
      </c>
      <c r="D36" s="730"/>
      <c r="E36" s="725"/>
      <c r="F36" s="726"/>
      <c r="G36" s="816">
        <f>'MKR SA TDI EUR'!G36+'MKR SA TDI ALL'!G36+'MKR SA TDI BGN'!G36+'MKR SA TDI CZK'!G36+'MKR SA TDI DKK'!G36+'MKR SA TDI EGP'!G36+'MKR SA TDI GBP'!G36+'MKR SA TDI HRK'!G36+'MKR SA TDI HUF'!G36+'MKR SA TDI ISK'!G36+'MKR SA TDI JPY'!G36+'MKR SA TDI MKD'!G36+'MKR SA TDI NOK'!G36+'MKR SA TDI PLN'!G36+'MKR SA TDI RON'!G36+'MKR SA TDI RUB'!G36+'MKR SA TDI RSD'!G36+'MKR SA TDI SEK'!G36+'MKR SA TDI CHF'!G36+'MKR SA TDI TRY'!G36+'MKR SA TDI UAH'!G36+'MKR SA TDI USD'!G36+'MKR SA TDI OTHER'!G36</f>
        <v>0</v>
      </c>
      <c r="H36" s="775">
        <f>'MKR SA TDI EUR'!H36+'MKR SA TDI ALL'!H36+'MKR SA TDI BGN'!H36+'MKR SA TDI CZK'!H36+'MKR SA TDI DKK'!H36+'MKR SA TDI EGP'!H36+'MKR SA TDI GBP'!H36+'MKR SA TDI HRK'!H36+'MKR SA TDI HUF'!H36+'MKR SA TDI ISK'!H36+'MKR SA TDI JPY'!H36+'MKR SA TDI MKD'!H36+'MKR SA TDI NOK'!H36+'MKR SA TDI PLN'!H36+'MKR SA TDI RON'!H36+'MKR SA TDI RUB'!H36+'MKR SA TDI RSD'!H36+'MKR SA TDI SEK'!H36+'MKR SA TDI CHF'!H36+'MKR SA TDI TRY'!H36+'MKR SA TDI UAH'!H36+'MKR SA TDI USD'!H36+'MKR SA TDI OTHER'!H36</f>
        <v>0</v>
      </c>
      <c r="I36" s="775">
        <f>'MKR SA TDI EUR'!I36+'MKR SA TDI ALL'!I36+'MKR SA TDI BGN'!I36+'MKR SA TDI CZK'!I36+'MKR SA TDI DKK'!I36+'MKR SA TDI EGP'!I36+'MKR SA TDI GBP'!I36+'MKR SA TDI HRK'!I36+'MKR SA TDI HUF'!I36+'MKR SA TDI ISK'!I36+'MKR SA TDI JPY'!I36+'MKR SA TDI MKD'!I36+'MKR SA TDI NOK'!I36+'MKR SA TDI PLN'!I36+'MKR SA TDI RON'!I36+'MKR SA TDI RUB'!I36+'MKR SA TDI RSD'!I36+'MKR SA TDI SEK'!I36+'MKR SA TDI CHF'!I36+'MKR SA TDI TRY'!I36+'MKR SA TDI UAH'!I36+'MKR SA TDI USD'!I36+'MKR SA TDI OTHER'!I36</f>
        <v>0</v>
      </c>
      <c r="J36" s="775">
        <f>'MKR SA TDI EUR'!J36+'MKR SA TDI ALL'!J36+'MKR SA TDI BGN'!J36+'MKR SA TDI CZK'!J36+'MKR SA TDI DKK'!J36+'MKR SA TDI EGP'!J36+'MKR SA TDI GBP'!J36+'MKR SA TDI HRK'!J36+'MKR SA TDI HUF'!J36+'MKR SA TDI ISK'!J36+'MKR SA TDI JPY'!J36+'MKR SA TDI MKD'!J36+'MKR SA TDI NOK'!J36+'MKR SA TDI PLN'!J36+'MKR SA TDI RON'!J36+'MKR SA TDI RUB'!J36+'MKR SA TDI RSD'!J36+'MKR SA TDI SEK'!J36+'MKR SA TDI CHF'!J36+'MKR SA TDI TRY'!J36+'MKR SA TDI UAH'!J36+'MKR SA TDI USD'!J36+'MKR SA TDI OTHER'!J36</f>
        <v>0</v>
      </c>
      <c r="K36" s="262"/>
      <c r="L36" s="262"/>
      <c r="M36" s="255"/>
    </row>
    <row r="37" spans="2:26" ht="24.95" customHeight="1">
      <c r="B37" s="258" t="s">
        <v>30</v>
      </c>
      <c r="C37" s="721" t="s">
        <v>511</v>
      </c>
      <c r="D37" s="725"/>
      <c r="E37" s="725"/>
      <c r="F37" s="725"/>
      <c r="G37" s="816">
        <f>'MKR SA TDI EUR'!G37+'MKR SA TDI ALL'!G37+'MKR SA TDI BGN'!G37+'MKR SA TDI CZK'!G37+'MKR SA TDI DKK'!G37+'MKR SA TDI EGP'!G37+'MKR SA TDI GBP'!G37+'MKR SA TDI HRK'!G37+'MKR SA TDI HUF'!G37+'MKR SA TDI ISK'!G37+'MKR SA TDI JPY'!G37+'MKR SA TDI MKD'!G37+'MKR SA TDI NOK'!G37+'MKR SA TDI PLN'!G37+'MKR SA TDI RON'!G37+'MKR SA TDI RUB'!G37+'MKR SA TDI RSD'!G37+'MKR SA TDI SEK'!G37+'MKR SA TDI CHF'!G37+'MKR SA TDI TRY'!G37+'MKR SA TDI UAH'!G37+'MKR SA TDI USD'!G37+'MKR SA TDI OTHER'!G37</f>
        <v>0</v>
      </c>
      <c r="H37" s="775">
        <f>'MKR SA TDI EUR'!H37+'MKR SA TDI ALL'!H37+'MKR SA TDI BGN'!H37+'MKR SA TDI CZK'!H37+'MKR SA TDI DKK'!H37+'MKR SA TDI EGP'!H37+'MKR SA TDI GBP'!H37+'MKR SA TDI HRK'!H37+'MKR SA TDI HUF'!H37+'MKR SA TDI ISK'!H37+'MKR SA TDI JPY'!H37+'MKR SA TDI MKD'!H37+'MKR SA TDI NOK'!H37+'MKR SA TDI PLN'!H37+'MKR SA TDI RON'!H37+'MKR SA TDI RUB'!H37+'MKR SA TDI RSD'!H37+'MKR SA TDI SEK'!H37+'MKR SA TDI CHF'!H37+'MKR SA TDI TRY'!H37+'MKR SA TDI UAH'!H37+'MKR SA TDI USD'!H37+'MKR SA TDI OTHER'!H37</f>
        <v>0</v>
      </c>
      <c r="I37" s="775">
        <f>'MKR SA TDI EUR'!I37+'MKR SA TDI ALL'!I37+'MKR SA TDI BGN'!I37+'MKR SA TDI CZK'!I37+'MKR SA TDI DKK'!I37+'MKR SA TDI EGP'!I37+'MKR SA TDI GBP'!I37+'MKR SA TDI HRK'!I37+'MKR SA TDI HUF'!I37+'MKR SA TDI ISK'!I37+'MKR SA TDI JPY'!I37+'MKR SA TDI MKD'!I37+'MKR SA TDI NOK'!I37+'MKR SA TDI PLN'!I37+'MKR SA TDI RON'!I37+'MKR SA TDI RUB'!I37+'MKR SA TDI RSD'!I37+'MKR SA TDI SEK'!I37+'MKR SA TDI CHF'!I37+'MKR SA TDI TRY'!I37+'MKR SA TDI UAH'!I37+'MKR SA TDI USD'!I37+'MKR SA TDI OTHER'!I37</f>
        <v>0</v>
      </c>
      <c r="J37" s="775">
        <f>'MKR SA TDI EUR'!J37+'MKR SA TDI ALL'!J37+'MKR SA TDI BGN'!J37+'MKR SA TDI CZK'!J37+'MKR SA TDI DKK'!J37+'MKR SA TDI EGP'!J37+'MKR SA TDI GBP'!J37+'MKR SA TDI HRK'!J37+'MKR SA TDI HUF'!J37+'MKR SA TDI ISK'!J37+'MKR SA TDI JPY'!J37+'MKR SA TDI MKD'!J37+'MKR SA TDI NOK'!J37+'MKR SA TDI PLN'!J37+'MKR SA TDI RON'!J37+'MKR SA TDI RUB'!J37+'MKR SA TDI RSD'!J37+'MKR SA TDI SEK'!J37+'MKR SA TDI CHF'!J37+'MKR SA TDI TRY'!J37+'MKR SA TDI UAH'!J37+'MKR SA TDI USD'!J37+'MKR SA TDI OTHER'!J37</f>
        <v>0</v>
      </c>
      <c r="K37" s="775">
        <f>'MKR SA TDI EUR'!Y37+'MKR SA TDI ALL'!Y37+'MKR SA TDI BGN'!Y37+'MKR SA TDI CZK'!Y37+'MKR SA TDI DKK'!Y37+'MKR SA TDI EGP'!Y37+'MKR SA TDI GBP'!Y37+'MKR SA TDI HRK'!Y37+'MKR SA TDI HUF'!Y37+'MKR SA TDI ISK'!Y37+'MKR SA TDI JPY'!Y37+'MKR SA TDI MKD'!Y37+'MKR SA TDI NOK'!Y37+'MKR SA TDI PLN'!Y37+'MKR SA TDI RON'!Y37+'MKR SA TDI RUB'!Y37+'MKR SA TDI RSD'!Y37+'MKR SA TDI SEK'!Y37+'MKR SA TDI CHF'!Y37+'MKR SA TDI TRY'!Y37+'MKR SA TDI UAH'!Y37+'MKR SA TDI USD'!Y37+'MKR SA TDI OTHER'!Y37</f>
        <v>0</v>
      </c>
      <c r="L37" s="775">
        <f>'MKR SA TDI EUR'!Z37+'MKR SA TDI ALL'!Z37+'MKR SA TDI BGN'!Z37+'MKR SA TDI CZK'!Z37+'MKR SA TDI DKK'!Z37+'MKR SA TDI EGP'!Z37+'MKR SA TDI GBP'!Z37+'MKR SA TDI HRK'!Z37+'MKR SA TDI HUF'!Z37+'MKR SA TDI ISK'!Z37+'MKR SA TDI JPY'!Z37+'MKR SA TDI MKD'!Z37+'MKR SA TDI NOK'!Z37+'MKR SA TDI PLN'!Z37+'MKR SA TDI RON'!Z37+'MKR SA TDI RUB'!Z37+'MKR SA TDI RSD'!Z37+'MKR SA TDI SEK'!Z37+'MKR SA TDI CHF'!Z37+'MKR SA TDI TRY'!Z37+'MKR SA TDI UAH'!Z37+'MKR SA TDI USD'!Z37+'MKR SA TDI OTHER'!Z37</f>
        <v>0</v>
      </c>
      <c r="M37" s="255"/>
      <c r="Y37" s="847"/>
      <c r="Z37" s="847"/>
    </row>
    <row r="38" spans="2:26" ht="24.95" customHeight="1">
      <c r="B38" s="258" t="s">
        <v>512</v>
      </c>
      <c r="C38" s="724" t="s">
        <v>513</v>
      </c>
      <c r="D38" s="725"/>
      <c r="E38" s="725"/>
      <c r="F38" s="725"/>
      <c r="G38" s="845"/>
      <c r="H38" s="845"/>
      <c r="I38" s="845"/>
      <c r="J38" s="845"/>
      <c r="K38" s="845"/>
      <c r="L38" s="775">
        <f>'MKR SA TDI EUR'!Z38+'MKR SA TDI ALL'!Z38+'MKR SA TDI BGN'!Z38+'MKR SA TDI CZK'!Z38+'MKR SA TDI DKK'!Z38+'MKR SA TDI EGP'!Z38+'MKR SA TDI GBP'!Z38+'MKR SA TDI HRK'!Z38+'MKR SA TDI HUF'!Z38+'MKR SA TDI ISK'!Z38+'MKR SA TDI JPY'!Z38+'MKR SA TDI MKD'!Z38+'MKR SA TDI NOK'!Z38+'MKR SA TDI PLN'!Z38+'MKR SA TDI RON'!Z38+'MKR SA TDI RUB'!Z38+'MKR SA TDI RSD'!Z38+'MKR SA TDI SEK'!Z38+'MKR SA TDI CHF'!Z38+'MKR SA TDI TRY'!Z38+'MKR SA TDI UAH'!Z38+'MKR SA TDI USD'!Z38+'MKR SA TDI OTHER'!Z38</f>
        <v>0</v>
      </c>
      <c r="M38" s="255"/>
      <c r="Z38" s="847"/>
    </row>
    <row r="39" spans="2:26" ht="24.95" customHeight="1">
      <c r="B39" s="258" t="s">
        <v>31</v>
      </c>
      <c r="C39" s="727" t="s">
        <v>514</v>
      </c>
      <c r="D39" s="731"/>
      <c r="E39" s="731"/>
      <c r="F39" s="728"/>
      <c r="G39" s="816">
        <f>'MKR SA TDI EUR'!G39+'MKR SA TDI ALL'!G39+'MKR SA TDI BGN'!G39+'MKR SA TDI CZK'!G39+'MKR SA TDI DKK'!G39+'MKR SA TDI EGP'!G39+'MKR SA TDI GBP'!G39+'MKR SA TDI HRK'!G39+'MKR SA TDI HUF'!G39+'MKR SA TDI ISK'!G39+'MKR SA TDI JPY'!G39+'MKR SA TDI MKD'!G39+'MKR SA TDI NOK'!G39+'MKR SA TDI PLN'!G39+'MKR SA TDI RON'!G39+'MKR SA TDI RUB'!G39+'MKR SA TDI RSD'!G39+'MKR SA TDI SEK'!G39+'MKR SA TDI CHF'!G39+'MKR SA TDI TRY'!G39+'MKR SA TDI UAH'!G39+'MKR SA TDI USD'!G39+'MKR SA TDI OTHER'!G39</f>
        <v>0</v>
      </c>
      <c r="H39" s="775">
        <f>'MKR SA TDI EUR'!H39+'MKR SA TDI ALL'!H39+'MKR SA TDI BGN'!H39+'MKR SA TDI CZK'!H39+'MKR SA TDI DKK'!H39+'MKR SA TDI EGP'!H39+'MKR SA TDI GBP'!H39+'MKR SA TDI HRK'!H39+'MKR SA TDI HUF'!H39+'MKR SA TDI ISK'!H39+'MKR SA TDI JPY'!H39+'MKR SA TDI MKD'!H39+'MKR SA TDI NOK'!H39+'MKR SA TDI PLN'!H39+'MKR SA TDI RON'!H39+'MKR SA TDI RUB'!H39+'MKR SA TDI RSD'!H39+'MKR SA TDI SEK'!H39+'MKR SA TDI CHF'!H39+'MKR SA TDI TRY'!H39+'MKR SA TDI UAH'!H39+'MKR SA TDI USD'!H39+'MKR SA TDI OTHER'!H39</f>
        <v>0</v>
      </c>
      <c r="I39" s="775">
        <f>'MKR SA TDI EUR'!I39+'MKR SA TDI ALL'!I39+'MKR SA TDI BGN'!I39+'MKR SA TDI CZK'!I39+'MKR SA TDI DKK'!I39+'MKR SA TDI EGP'!I39+'MKR SA TDI GBP'!I39+'MKR SA TDI HRK'!I39+'MKR SA TDI HUF'!I39+'MKR SA TDI ISK'!I39+'MKR SA TDI JPY'!I39+'MKR SA TDI MKD'!I39+'MKR SA TDI NOK'!I39+'MKR SA TDI PLN'!I39+'MKR SA TDI RON'!I39+'MKR SA TDI RUB'!I39+'MKR SA TDI RSD'!I39+'MKR SA TDI SEK'!I39+'MKR SA TDI CHF'!I39+'MKR SA TDI TRY'!I39+'MKR SA TDI UAH'!I39+'MKR SA TDI USD'!I39+'MKR SA TDI OTHER'!I39</f>
        <v>0</v>
      </c>
      <c r="J39" s="775">
        <f>'MKR SA TDI EUR'!J39+'MKR SA TDI ALL'!J39+'MKR SA TDI BGN'!J39+'MKR SA TDI CZK'!J39+'MKR SA TDI DKK'!J39+'MKR SA TDI EGP'!J39+'MKR SA TDI GBP'!J39+'MKR SA TDI HRK'!J39+'MKR SA TDI HUF'!J39+'MKR SA TDI ISK'!J39+'MKR SA TDI JPY'!J39+'MKR SA TDI MKD'!J39+'MKR SA TDI NOK'!J39+'MKR SA TDI PLN'!J39+'MKR SA TDI RON'!J39+'MKR SA TDI RUB'!J39+'MKR SA TDI RSD'!J39+'MKR SA TDI SEK'!J39+'MKR SA TDI CHF'!J39+'MKR SA TDI TRY'!J39+'MKR SA TDI UAH'!J39+'MKR SA TDI USD'!J39+'MKR SA TDI OTHER'!J39</f>
        <v>0</v>
      </c>
      <c r="K39" s="775">
        <f>'MKR SA TDI EUR'!Y39+'MKR SA TDI ALL'!Y39+'MKR SA TDI BGN'!Y39+'MKR SA TDI CZK'!Y39+'MKR SA TDI DKK'!Y39+'MKR SA TDI EGP'!Y39+'MKR SA TDI GBP'!Y39+'MKR SA TDI HRK'!Y39+'MKR SA TDI HUF'!Y39+'MKR SA TDI ISK'!Y39+'MKR SA TDI JPY'!Y39+'MKR SA TDI MKD'!Y39+'MKR SA TDI NOK'!Y39+'MKR SA TDI PLN'!Y39+'MKR SA TDI RON'!Y39+'MKR SA TDI RUB'!Y39+'MKR SA TDI RSD'!Y39+'MKR SA TDI SEK'!Y39+'MKR SA TDI CHF'!Y39+'MKR SA TDI TRY'!Y39+'MKR SA TDI UAH'!Y39+'MKR SA TDI USD'!Y39+'MKR SA TDI OTHER'!Y39</f>
        <v>0</v>
      </c>
      <c r="L39" s="775">
        <f>'MKR SA TDI EUR'!Z39+'MKR SA TDI ALL'!Z39+'MKR SA TDI BGN'!Z39+'MKR SA TDI CZK'!Z39+'MKR SA TDI DKK'!Z39+'MKR SA TDI EGP'!Z39+'MKR SA TDI GBP'!Z39+'MKR SA TDI HRK'!Z39+'MKR SA TDI HUF'!Z39+'MKR SA TDI ISK'!Z39+'MKR SA TDI JPY'!Z39+'MKR SA TDI MKD'!Z39+'MKR SA TDI NOK'!Z39+'MKR SA TDI PLN'!Z39+'MKR SA TDI RON'!Z39+'MKR SA TDI RUB'!Z39+'MKR SA TDI RSD'!Z39+'MKR SA TDI SEK'!Z39+'MKR SA TDI CHF'!Z39+'MKR SA TDI TRY'!Z39+'MKR SA TDI UAH'!Z39+'MKR SA TDI USD'!Z39+'MKR SA TDI OTHER'!Z39</f>
        <v>0</v>
      </c>
      <c r="M39" s="255"/>
      <c r="Y39" s="847"/>
      <c r="Z39" s="847"/>
    </row>
    <row r="40" spans="2:26" ht="24.95" customHeight="1">
      <c r="B40" s="258" t="s">
        <v>32</v>
      </c>
      <c r="C40" s="727" t="s">
        <v>515</v>
      </c>
      <c r="D40" s="725"/>
      <c r="E40" s="725"/>
      <c r="F40" s="728"/>
      <c r="G40" s="816">
        <f>'MKR SA TDI EUR'!G40+'MKR SA TDI ALL'!G40+'MKR SA TDI BGN'!G40+'MKR SA TDI CZK'!G40+'MKR SA TDI DKK'!G40+'MKR SA TDI EGP'!G40+'MKR SA TDI GBP'!G40+'MKR SA TDI HRK'!G40+'MKR SA TDI HUF'!G40+'MKR SA TDI ISK'!G40+'MKR SA TDI JPY'!G40+'MKR SA TDI MKD'!G40+'MKR SA TDI NOK'!G40+'MKR SA TDI PLN'!G40+'MKR SA TDI RON'!G40+'MKR SA TDI RUB'!G40+'MKR SA TDI RSD'!G40+'MKR SA TDI SEK'!G40+'MKR SA TDI CHF'!G40+'MKR SA TDI TRY'!G40+'MKR SA TDI UAH'!G40+'MKR SA TDI USD'!G40+'MKR SA TDI OTHER'!G40</f>
        <v>0</v>
      </c>
      <c r="H40" s="775">
        <f>'MKR SA TDI EUR'!H40+'MKR SA TDI ALL'!H40+'MKR SA TDI BGN'!H40+'MKR SA TDI CZK'!H40+'MKR SA TDI DKK'!H40+'MKR SA TDI EGP'!H40+'MKR SA TDI GBP'!H40+'MKR SA TDI HRK'!H40+'MKR SA TDI HUF'!H40+'MKR SA TDI ISK'!H40+'MKR SA TDI JPY'!H40+'MKR SA TDI MKD'!H40+'MKR SA TDI NOK'!H40+'MKR SA TDI PLN'!H40+'MKR SA TDI RON'!H40+'MKR SA TDI RUB'!H40+'MKR SA TDI RSD'!H40+'MKR SA TDI SEK'!H40+'MKR SA TDI CHF'!H40+'MKR SA TDI TRY'!H40+'MKR SA TDI UAH'!H40+'MKR SA TDI USD'!H40+'MKR SA TDI OTHER'!H40</f>
        <v>0</v>
      </c>
      <c r="I40" s="775">
        <f>'MKR SA TDI EUR'!I40+'MKR SA TDI ALL'!I40+'MKR SA TDI BGN'!I40+'MKR SA TDI CZK'!I40+'MKR SA TDI DKK'!I40+'MKR SA TDI EGP'!I40+'MKR SA TDI GBP'!I40+'MKR SA TDI HRK'!I40+'MKR SA TDI HUF'!I40+'MKR SA TDI ISK'!I40+'MKR SA TDI JPY'!I40+'MKR SA TDI MKD'!I40+'MKR SA TDI NOK'!I40+'MKR SA TDI PLN'!I40+'MKR SA TDI RON'!I40+'MKR SA TDI RUB'!I40+'MKR SA TDI RSD'!I40+'MKR SA TDI SEK'!I40+'MKR SA TDI CHF'!I40+'MKR SA TDI TRY'!I40+'MKR SA TDI UAH'!I40+'MKR SA TDI USD'!I40+'MKR SA TDI OTHER'!I40</f>
        <v>0</v>
      </c>
      <c r="J40" s="775">
        <f>'MKR SA TDI EUR'!J40+'MKR SA TDI ALL'!J40+'MKR SA TDI BGN'!J40+'MKR SA TDI CZK'!J40+'MKR SA TDI DKK'!J40+'MKR SA TDI EGP'!J40+'MKR SA TDI GBP'!J40+'MKR SA TDI HRK'!J40+'MKR SA TDI HUF'!J40+'MKR SA TDI ISK'!J40+'MKR SA TDI JPY'!J40+'MKR SA TDI MKD'!J40+'MKR SA TDI NOK'!J40+'MKR SA TDI PLN'!J40+'MKR SA TDI RON'!J40+'MKR SA TDI RUB'!J40+'MKR SA TDI RSD'!J40+'MKR SA TDI SEK'!J40+'MKR SA TDI CHF'!J40+'MKR SA TDI TRY'!J40+'MKR SA TDI UAH'!J40+'MKR SA TDI USD'!J40+'MKR SA TDI OTHER'!J40</f>
        <v>0</v>
      </c>
      <c r="K40" s="775">
        <f>'MKR SA TDI EUR'!Y40+'MKR SA TDI ALL'!Y40+'MKR SA TDI BGN'!Y40+'MKR SA TDI CZK'!Y40+'MKR SA TDI DKK'!Y40+'MKR SA TDI EGP'!Y40+'MKR SA TDI GBP'!Y40+'MKR SA TDI HRK'!Y40+'MKR SA TDI HUF'!Y40+'MKR SA TDI ISK'!Y40+'MKR SA TDI JPY'!Y40+'MKR SA TDI MKD'!Y40+'MKR SA TDI NOK'!Y40+'MKR SA TDI PLN'!Y40+'MKR SA TDI RON'!Y40+'MKR SA TDI RUB'!Y40+'MKR SA TDI RSD'!Y40+'MKR SA TDI SEK'!Y40+'MKR SA TDI CHF'!Y40+'MKR SA TDI TRY'!Y40+'MKR SA TDI UAH'!Y40+'MKR SA TDI USD'!Y40+'MKR SA TDI OTHER'!Y40</f>
        <v>0</v>
      </c>
      <c r="L40" s="775">
        <f>'MKR SA TDI EUR'!Z40+'MKR SA TDI ALL'!Z40+'MKR SA TDI BGN'!Z40+'MKR SA TDI CZK'!Z40+'MKR SA TDI DKK'!Z40+'MKR SA TDI EGP'!Z40+'MKR SA TDI GBP'!Z40+'MKR SA TDI HRK'!Z40+'MKR SA TDI HUF'!Z40+'MKR SA TDI ISK'!Z40+'MKR SA TDI JPY'!Z40+'MKR SA TDI MKD'!Z40+'MKR SA TDI NOK'!Z40+'MKR SA TDI PLN'!Z40+'MKR SA TDI RON'!Z40+'MKR SA TDI RUB'!Z40+'MKR SA TDI RSD'!Z40+'MKR SA TDI SEK'!Z40+'MKR SA TDI CHF'!Z40+'MKR SA TDI TRY'!Z40+'MKR SA TDI UAH'!Z40+'MKR SA TDI USD'!Z40+'MKR SA TDI OTHER'!Z40</f>
        <v>0</v>
      </c>
      <c r="M40" s="255"/>
      <c r="Y40" s="847"/>
      <c r="Z40" s="847"/>
    </row>
    <row r="41" spans="2:26" ht="24.95" customHeight="1">
      <c r="B41" s="258" t="s">
        <v>33</v>
      </c>
      <c r="C41" s="732" t="s">
        <v>516</v>
      </c>
      <c r="D41" s="725"/>
      <c r="E41" s="730"/>
      <c r="F41" s="728"/>
      <c r="G41" s="816">
        <f>'MKR SA TDI EUR'!G41+'MKR SA TDI ALL'!G41+'MKR SA TDI BGN'!G41+'MKR SA TDI CZK'!G41+'MKR SA TDI DKK'!G41+'MKR SA TDI EGP'!G41+'MKR SA TDI GBP'!G41+'MKR SA TDI HRK'!G41+'MKR SA TDI HUF'!G41+'MKR SA TDI ISK'!G41+'MKR SA TDI JPY'!G41+'MKR SA TDI MKD'!G41+'MKR SA TDI NOK'!G41+'MKR SA TDI PLN'!G41+'MKR SA TDI RON'!G41+'MKR SA TDI RUB'!G41+'MKR SA TDI RSD'!G41+'MKR SA TDI SEK'!G41+'MKR SA TDI CHF'!G41+'MKR SA TDI TRY'!G41+'MKR SA TDI UAH'!G41+'MKR SA TDI USD'!G41+'MKR SA TDI OTHER'!G41</f>
        <v>0</v>
      </c>
      <c r="H41" s="775">
        <f>'MKR SA TDI EUR'!H41+'MKR SA TDI ALL'!H41+'MKR SA TDI BGN'!H41+'MKR SA TDI CZK'!H41+'MKR SA TDI DKK'!H41+'MKR SA TDI EGP'!H41+'MKR SA TDI GBP'!H41+'MKR SA TDI HRK'!H41+'MKR SA TDI HUF'!H41+'MKR SA TDI ISK'!H41+'MKR SA TDI JPY'!H41+'MKR SA TDI MKD'!H41+'MKR SA TDI NOK'!H41+'MKR SA TDI PLN'!H41+'MKR SA TDI RON'!H41+'MKR SA TDI RUB'!H41+'MKR SA TDI RSD'!H41+'MKR SA TDI SEK'!H41+'MKR SA TDI CHF'!H41+'MKR SA TDI TRY'!H41+'MKR SA TDI UAH'!H41+'MKR SA TDI USD'!H41+'MKR SA TDI OTHER'!H41</f>
        <v>0</v>
      </c>
      <c r="I41" s="775">
        <f>'MKR SA TDI EUR'!I41+'MKR SA TDI ALL'!I41+'MKR SA TDI BGN'!I41+'MKR SA TDI CZK'!I41+'MKR SA TDI DKK'!I41+'MKR SA TDI EGP'!I41+'MKR SA TDI GBP'!I41+'MKR SA TDI HRK'!I41+'MKR SA TDI HUF'!I41+'MKR SA TDI ISK'!I41+'MKR SA TDI JPY'!I41+'MKR SA TDI MKD'!I41+'MKR SA TDI NOK'!I41+'MKR SA TDI PLN'!I41+'MKR SA TDI RON'!I41+'MKR SA TDI RUB'!I41+'MKR SA TDI RSD'!I41+'MKR SA TDI SEK'!I41+'MKR SA TDI CHF'!I41+'MKR SA TDI TRY'!I41+'MKR SA TDI UAH'!I41+'MKR SA TDI USD'!I41+'MKR SA TDI OTHER'!I41</f>
        <v>0</v>
      </c>
      <c r="J41" s="775">
        <f>'MKR SA TDI EUR'!J41+'MKR SA TDI ALL'!J41+'MKR SA TDI BGN'!J41+'MKR SA TDI CZK'!J41+'MKR SA TDI DKK'!J41+'MKR SA TDI EGP'!J41+'MKR SA TDI GBP'!J41+'MKR SA TDI HRK'!J41+'MKR SA TDI HUF'!J41+'MKR SA TDI ISK'!J41+'MKR SA TDI JPY'!J41+'MKR SA TDI MKD'!J41+'MKR SA TDI NOK'!J41+'MKR SA TDI PLN'!J41+'MKR SA TDI RON'!J41+'MKR SA TDI RUB'!J41+'MKR SA TDI RSD'!J41+'MKR SA TDI SEK'!J41+'MKR SA TDI CHF'!J41+'MKR SA TDI TRY'!J41+'MKR SA TDI UAH'!J41+'MKR SA TDI USD'!J41+'MKR SA TDI OTHER'!J41</f>
        <v>0</v>
      </c>
      <c r="K41" s="775">
        <f>'MKR SA TDI EUR'!Y41+'MKR SA TDI ALL'!Y41+'MKR SA TDI BGN'!Y41+'MKR SA TDI CZK'!Y41+'MKR SA TDI DKK'!Y41+'MKR SA TDI EGP'!Y41+'MKR SA TDI GBP'!Y41+'MKR SA TDI HRK'!Y41+'MKR SA TDI HUF'!Y41+'MKR SA TDI ISK'!Y41+'MKR SA TDI JPY'!Y41+'MKR SA TDI MKD'!Y41+'MKR SA TDI NOK'!Y41+'MKR SA TDI PLN'!Y41+'MKR SA TDI RON'!Y41+'MKR SA TDI RUB'!Y41+'MKR SA TDI RSD'!Y41+'MKR SA TDI SEK'!Y41+'MKR SA TDI CHF'!Y41+'MKR SA TDI TRY'!Y41+'MKR SA TDI UAH'!Y41+'MKR SA TDI USD'!Y41+'MKR SA TDI OTHER'!Y41</f>
        <v>0</v>
      </c>
      <c r="L41" s="775">
        <f>'MKR SA TDI EUR'!Z41+'MKR SA TDI ALL'!Z41+'MKR SA TDI BGN'!Z41+'MKR SA TDI CZK'!Z41+'MKR SA TDI DKK'!Z41+'MKR SA TDI EGP'!Z41+'MKR SA TDI GBP'!Z41+'MKR SA TDI HRK'!Z41+'MKR SA TDI HUF'!Z41+'MKR SA TDI ISK'!Z41+'MKR SA TDI JPY'!Z41+'MKR SA TDI MKD'!Z41+'MKR SA TDI NOK'!Z41+'MKR SA TDI PLN'!Z41+'MKR SA TDI RON'!Z41+'MKR SA TDI RUB'!Z41+'MKR SA TDI RSD'!Z41+'MKR SA TDI SEK'!Z41+'MKR SA TDI CHF'!Z41+'MKR SA TDI TRY'!Z41+'MKR SA TDI UAH'!Z41+'MKR SA TDI USD'!Z41+'MKR SA TDI OTHER'!Z41</f>
        <v>0</v>
      </c>
      <c r="M41" s="255"/>
      <c r="Y41" s="847"/>
      <c r="Z41" s="847"/>
    </row>
    <row r="42" spans="2:26" ht="24.95" customHeight="1">
      <c r="B42" s="258" t="s">
        <v>34</v>
      </c>
      <c r="C42" s="732" t="s">
        <v>517</v>
      </c>
      <c r="D42" s="725"/>
      <c r="E42" s="730"/>
      <c r="F42" s="728"/>
      <c r="G42" s="816">
        <f>'MKR SA TDI EUR'!G42+'MKR SA TDI ALL'!G42+'MKR SA TDI BGN'!G42+'MKR SA TDI CZK'!G42+'MKR SA TDI DKK'!G42+'MKR SA TDI EGP'!G42+'MKR SA TDI GBP'!G42+'MKR SA TDI HRK'!G42+'MKR SA TDI HUF'!G42+'MKR SA TDI ISK'!G42+'MKR SA TDI JPY'!G42+'MKR SA TDI MKD'!G42+'MKR SA TDI NOK'!G42+'MKR SA TDI PLN'!G42+'MKR SA TDI RON'!G42+'MKR SA TDI RUB'!G42+'MKR SA TDI RSD'!G42+'MKR SA TDI SEK'!G42+'MKR SA TDI CHF'!G42+'MKR SA TDI TRY'!G42+'MKR SA TDI UAH'!G42+'MKR SA TDI USD'!G42+'MKR SA TDI OTHER'!G42</f>
        <v>0</v>
      </c>
      <c r="H42" s="775">
        <f>'MKR SA TDI EUR'!H42+'MKR SA TDI ALL'!H42+'MKR SA TDI BGN'!H42+'MKR SA TDI CZK'!H42+'MKR SA TDI DKK'!H42+'MKR SA TDI EGP'!H42+'MKR SA TDI GBP'!H42+'MKR SA TDI HRK'!H42+'MKR SA TDI HUF'!H42+'MKR SA TDI ISK'!H42+'MKR SA TDI JPY'!H42+'MKR SA TDI MKD'!H42+'MKR SA TDI NOK'!H42+'MKR SA TDI PLN'!H42+'MKR SA TDI RON'!H42+'MKR SA TDI RUB'!H42+'MKR SA TDI RSD'!H42+'MKR SA TDI SEK'!H42+'MKR SA TDI CHF'!H42+'MKR SA TDI TRY'!H42+'MKR SA TDI UAH'!H42+'MKR SA TDI USD'!H42+'MKR SA TDI OTHER'!H42</f>
        <v>0</v>
      </c>
      <c r="I42" s="775">
        <f>'MKR SA TDI EUR'!I42+'MKR SA TDI ALL'!I42+'MKR SA TDI BGN'!I42+'MKR SA TDI CZK'!I42+'MKR SA TDI DKK'!I42+'MKR SA TDI EGP'!I42+'MKR SA TDI GBP'!I42+'MKR SA TDI HRK'!I42+'MKR SA TDI HUF'!I42+'MKR SA TDI ISK'!I42+'MKR SA TDI JPY'!I42+'MKR SA TDI MKD'!I42+'MKR SA TDI NOK'!I42+'MKR SA TDI PLN'!I42+'MKR SA TDI RON'!I42+'MKR SA TDI RUB'!I42+'MKR SA TDI RSD'!I42+'MKR SA TDI SEK'!I42+'MKR SA TDI CHF'!I42+'MKR SA TDI TRY'!I42+'MKR SA TDI UAH'!I42+'MKR SA TDI USD'!I42+'MKR SA TDI OTHER'!I42</f>
        <v>0</v>
      </c>
      <c r="J42" s="775">
        <f>'MKR SA TDI EUR'!J42+'MKR SA TDI ALL'!J42+'MKR SA TDI BGN'!J42+'MKR SA TDI CZK'!J42+'MKR SA TDI DKK'!J42+'MKR SA TDI EGP'!J42+'MKR SA TDI GBP'!J42+'MKR SA TDI HRK'!J42+'MKR SA TDI HUF'!J42+'MKR SA TDI ISK'!J42+'MKR SA TDI JPY'!J42+'MKR SA TDI MKD'!J42+'MKR SA TDI NOK'!J42+'MKR SA TDI PLN'!J42+'MKR SA TDI RON'!J42+'MKR SA TDI RUB'!J42+'MKR SA TDI RSD'!J42+'MKR SA TDI SEK'!J42+'MKR SA TDI CHF'!J42+'MKR SA TDI TRY'!J42+'MKR SA TDI UAH'!J42+'MKR SA TDI USD'!J42+'MKR SA TDI OTHER'!J42</f>
        <v>0</v>
      </c>
      <c r="K42" s="775">
        <f>'MKR SA TDI EUR'!Y42+'MKR SA TDI ALL'!Y42+'MKR SA TDI BGN'!Y42+'MKR SA TDI CZK'!Y42+'MKR SA TDI DKK'!Y42+'MKR SA TDI EGP'!Y42+'MKR SA TDI GBP'!Y42+'MKR SA TDI HRK'!Y42+'MKR SA TDI HUF'!Y42+'MKR SA TDI ISK'!Y42+'MKR SA TDI JPY'!Y42+'MKR SA TDI MKD'!Y42+'MKR SA TDI NOK'!Y42+'MKR SA TDI PLN'!Y42+'MKR SA TDI RON'!Y42+'MKR SA TDI RUB'!Y42+'MKR SA TDI RSD'!Y42+'MKR SA TDI SEK'!Y42+'MKR SA TDI CHF'!Y42+'MKR SA TDI TRY'!Y42+'MKR SA TDI UAH'!Y42+'MKR SA TDI USD'!Y42+'MKR SA TDI OTHER'!Y42</f>
        <v>0</v>
      </c>
      <c r="L42" s="775">
        <f>'MKR SA TDI EUR'!Z42+'MKR SA TDI ALL'!Z42+'MKR SA TDI BGN'!Z42+'MKR SA TDI CZK'!Z42+'MKR SA TDI DKK'!Z42+'MKR SA TDI EGP'!Z42+'MKR SA TDI GBP'!Z42+'MKR SA TDI HRK'!Z42+'MKR SA TDI HUF'!Z42+'MKR SA TDI ISK'!Z42+'MKR SA TDI JPY'!Z42+'MKR SA TDI MKD'!Z42+'MKR SA TDI NOK'!Z42+'MKR SA TDI PLN'!Z42+'MKR SA TDI RON'!Z42+'MKR SA TDI RUB'!Z42+'MKR SA TDI RSD'!Z42+'MKR SA TDI SEK'!Z42+'MKR SA TDI CHF'!Z42+'MKR SA TDI TRY'!Z42+'MKR SA TDI UAH'!Z42+'MKR SA TDI USD'!Z42+'MKR SA TDI OTHER'!Z42</f>
        <v>0</v>
      </c>
      <c r="M42" s="255"/>
      <c r="Y42" s="847"/>
      <c r="Z42" s="847"/>
    </row>
    <row r="43" spans="2:26" ht="24.95" customHeight="1">
      <c r="B43" s="258" t="s">
        <v>35</v>
      </c>
      <c r="C43" s="732" t="s">
        <v>518</v>
      </c>
      <c r="D43" s="725"/>
      <c r="E43" s="730"/>
      <c r="F43" s="728"/>
      <c r="G43" s="816">
        <f>'MKR SA TDI EUR'!G43+'MKR SA TDI ALL'!G43+'MKR SA TDI BGN'!G43+'MKR SA TDI CZK'!G43+'MKR SA TDI DKK'!G43+'MKR SA TDI EGP'!G43+'MKR SA TDI GBP'!G43+'MKR SA TDI HRK'!G43+'MKR SA TDI HUF'!G43+'MKR SA TDI ISK'!G43+'MKR SA TDI JPY'!G43+'MKR SA TDI MKD'!G43+'MKR SA TDI NOK'!G43+'MKR SA TDI PLN'!G43+'MKR SA TDI RON'!G43+'MKR SA TDI RUB'!G43+'MKR SA TDI RSD'!G43+'MKR SA TDI SEK'!G43+'MKR SA TDI CHF'!G43+'MKR SA TDI TRY'!G43+'MKR SA TDI UAH'!G43+'MKR SA TDI USD'!G43+'MKR SA TDI OTHER'!G43</f>
        <v>0</v>
      </c>
      <c r="H43" s="775">
        <f>'MKR SA TDI EUR'!H43+'MKR SA TDI ALL'!H43+'MKR SA TDI BGN'!H43+'MKR SA TDI CZK'!H43+'MKR SA TDI DKK'!H43+'MKR SA TDI EGP'!H43+'MKR SA TDI GBP'!H43+'MKR SA TDI HRK'!H43+'MKR SA TDI HUF'!H43+'MKR SA TDI ISK'!H43+'MKR SA TDI JPY'!H43+'MKR SA TDI MKD'!H43+'MKR SA TDI NOK'!H43+'MKR SA TDI PLN'!H43+'MKR SA TDI RON'!H43+'MKR SA TDI RUB'!H43+'MKR SA TDI RSD'!H43+'MKR SA TDI SEK'!H43+'MKR SA TDI CHF'!H43+'MKR SA TDI TRY'!H43+'MKR SA TDI UAH'!H43+'MKR SA TDI USD'!H43+'MKR SA TDI OTHER'!H43</f>
        <v>0</v>
      </c>
      <c r="I43" s="775">
        <f>'MKR SA TDI EUR'!I43+'MKR SA TDI ALL'!I43+'MKR SA TDI BGN'!I43+'MKR SA TDI CZK'!I43+'MKR SA TDI DKK'!I43+'MKR SA TDI EGP'!I43+'MKR SA TDI GBP'!I43+'MKR SA TDI HRK'!I43+'MKR SA TDI HUF'!I43+'MKR SA TDI ISK'!I43+'MKR SA TDI JPY'!I43+'MKR SA TDI MKD'!I43+'MKR SA TDI NOK'!I43+'MKR SA TDI PLN'!I43+'MKR SA TDI RON'!I43+'MKR SA TDI RUB'!I43+'MKR SA TDI RSD'!I43+'MKR SA TDI SEK'!I43+'MKR SA TDI CHF'!I43+'MKR SA TDI TRY'!I43+'MKR SA TDI UAH'!I43+'MKR SA TDI USD'!I43+'MKR SA TDI OTHER'!I43</f>
        <v>0</v>
      </c>
      <c r="J43" s="775">
        <f>'MKR SA TDI EUR'!J43+'MKR SA TDI ALL'!J43+'MKR SA TDI BGN'!J43+'MKR SA TDI CZK'!J43+'MKR SA TDI DKK'!J43+'MKR SA TDI EGP'!J43+'MKR SA TDI GBP'!J43+'MKR SA TDI HRK'!J43+'MKR SA TDI HUF'!J43+'MKR SA TDI ISK'!J43+'MKR SA TDI JPY'!J43+'MKR SA TDI MKD'!J43+'MKR SA TDI NOK'!J43+'MKR SA TDI PLN'!J43+'MKR SA TDI RON'!J43+'MKR SA TDI RUB'!J43+'MKR SA TDI RSD'!J43+'MKR SA TDI SEK'!J43+'MKR SA TDI CHF'!J43+'MKR SA TDI TRY'!J43+'MKR SA TDI UAH'!J43+'MKR SA TDI USD'!J43+'MKR SA TDI OTHER'!J43</f>
        <v>0</v>
      </c>
      <c r="K43" s="775">
        <f>'MKR SA TDI EUR'!Y43+'MKR SA TDI ALL'!Y43+'MKR SA TDI BGN'!Y43+'MKR SA TDI CZK'!Y43+'MKR SA TDI DKK'!Y43+'MKR SA TDI EGP'!Y43+'MKR SA TDI GBP'!Y43+'MKR SA TDI HRK'!Y43+'MKR SA TDI HUF'!Y43+'MKR SA TDI ISK'!Y43+'MKR SA TDI JPY'!Y43+'MKR SA TDI MKD'!Y43+'MKR SA TDI NOK'!Y43+'MKR SA TDI PLN'!Y43+'MKR SA TDI RON'!Y43+'MKR SA TDI RUB'!Y43+'MKR SA TDI RSD'!Y43+'MKR SA TDI SEK'!Y43+'MKR SA TDI CHF'!Y43+'MKR SA TDI TRY'!Y43+'MKR SA TDI UAH'!Y43+'MKR SA TDI USD'!Y43+'MKR SA TDI OTHER'!Y43</f>
        <v>0</v>
      </c>
      <c r="L43" s="775">
        <f>'MKR SA TDI EUR'!Z43+'MKR SA TDI ALL'!Z43+'MKR SA TDI BGN'!Z43+'MKR SA TDI CZK'!Z43+'MKR SA TDI DKK'!Z43+'MKR SA TDI EGP'!Z43+'MKR SA TDI GBP'!Z43+'MKR SA TDI HRK'!Z43+'MKR SA TDI HUF'!Z43+'MKR SA TDI ISK'!Z43+'MKR SA TDI JPY'!Z43+'MKR SA TDI MKD'!Z43+'MKR SA TDI NOK'!Z43+'MKR SA TDI PLN'!Z43+'MKR SA TDI RON'!Z43+'MKR SA TDI RUB'!Z43+'MKR SA TDI RSD'!Z43+'MKR SA TDI SEK'!Z43+'MKR SA TDI CHF'!Z43+'MKR SA TDI TRY'!Z43+'MKR SA TDI UAH'!Z43+'MKR SA TDI USD'!Z43+'MKR SA TDI OTHER'!Z43</f>
        <v>0</v>
      </c>
      <c r="M43" s="255"/>
      <c r="Y43" s="847"/>
      <c r="Z43" s="847"/>
    </row>
    <row r="44" spans="2:26" ht="24.95" customHeight="1">
      <c r="B44" s="258" t="s">
        <v>36</v>
      </c>
      <c r="C44" s="727" t="s">
        <v>519</v>
      </c>
      <c r="D44" s="725"/>
      <c r="E44" s="725"/>
      <c r="F44" s="728"/>
      <c r="G44" s="816">
        <f>'MKR SA TDI EUR'!G44+'MKR SA TDI ALL'!G44+'MKR SA TDI BGN'!G44+'MKR SA TDI CZK'!G44+'MKR SA TDI DKK'!G44+'MKR SA TDI EGP'!G44+'MKR SA TDI GBP'!G44+'MKR SA TDI HRK'!G44+'MKR SA TDI HUF'!G44+'MKR SA TDI ISK'!G44+'MKR SA TDI JPY'!G44+'MKR SA TDI MKD'!G44+'MKR SA TDI NOK'!G44+'MKR SA TDI PLN'!G44+'MKR SA TDI RON'!G44+'MKR SA TDI RUB'!G44+'MKR SA TDI RSD'!G44+'MKR SA TDI SEK'!G44+'MKR SA TDI CHF'!G44+'MKR SA TDI TRY'!G44+'MKR SA TDI UAH'!G44+'MKR SA TDI USD'!G44+'MKR SA TDI OTHER'!G44</f>
        <v>0</v>
      </c>
      <c r="H44" s="775">
        <f>'MKR SA TDI EUR'!H44+'MKR SA TDI ALL'!H44+'MKR SA TDI BGN'!H44+'MKR SA TDI CZK'!H44+'MKR SA TDI DKK'!H44+'MKR SA TDI EGP'!H44+'MKR SA TDI GBP'!H44+'MKR SA TDI HRK'!H44+'MKR SA TDI HUF'!H44+'MKR SA TDI ISK'!H44+'MKR SA TDI JPY'!H44+'MKR SA TDI MKD'!H44+'MKR SA TDI NOK'!H44+'MKR SA TDI PLN'!H44+'MKR SA TDI RON'!H44+'MKR SA TDI RUB'!H44+'MKR SA TDI RSD'!H44+'MKR SA TDI SEK'!H44+'MKR SA TDI CHF'!H44+'MKR SA TDI TRY'!H44+'MKR SA TDI UAH'!H44+'MKR SA TDI USD'!H44+'MKR SA TDI OTHER'!H44</f>
        <v>0</v>
      </c>
      <c r="I44" s="775">
        <f>'MKR SA TDI EUR'!I44+'MKR SA TDI ALL'!I44+'MKR SA TDI BGN'!I44+'MKR SA TDI CZK'!I44+'MKR SA TDI DKK'!I44+'MKR SA TDI EGP'!I44+'MKR SA TDI GBP'!I44+'MKR SA TDI HRK'!I44+'MKR SA TDI HUF'!I44+'MKR SA TDI ISK'!I44+'MKR SA TDI JPY'!I44+'MKR SA TDI MKD'!I44+'MKR SA TDI NOK'!I44+'MKR SA TDI PLN'!I44+'MKR SA TDI RON'!I44+'MKR SA TDI RUB'!I44+'MKR SA TDI RSD'!I44+'MKR SA TDI SEK'!I44+'MKR SA TDI CHF'!I44+'MKR SA TDI TRY'!I44+'MKR SA TDI UAH'!I44+'MKR SA TDI USD'!I44+'MKR SA TDI OTHER'!I44</f>
        <v>0</v>
      </c>
      <c r="J44" s="775">
        <f>'MKR SA TDI EUR'!J44+'MKR SA TDI ALL'!J44+'MKR SA TDI BGN'!J44+'MKR SA TDI CZK'!J44+'MKR SA TDI DKK'!J44+'MKR SA TDI EGP'!J44+'MKR SA TDI GBP'!J44+'MKR SA TDI HRK'!J44+'MKR SA TDI HUF'!J44+'MKR SA TDI ISK'!J44+'MKR SA TDI JPY'!J44+'MKR SA TDI MKD'!J44+'MKR SA TDI NOK'!J44+'MKR SA TDI PLN'!J44+'MKR SA TDI RON'!J44+'MKR SA TDI RUB'!J44+'MKR SA TDI RSD'!J44+'MKR SA TDI SEK'!J44+'MKR SA TDI CHF'!J44+'MKR SA TDI TRY'!J44+'MKR SA TDI UAH'!J44+'MKR SA TDI USD'!J44+'MKR SA TDI OTHER'!J44</f>
        <v>0</v>
      </c>
      <c r="K44" s="775">
        <f>'MKR SA TDI EUR'!Y44+'MKR SA TDI ALL'!Y44+'MKR SA TDI BGN'!Y44+'MKR SA TDI CZK'!Y44+'MKR SA TDI DKK'!Y44+'MKR SA TDI EGP'!Y44+'MKR SA TDI GBP'!Y44+'MKR SA TDI HRK'!Y44+'MKR SA TDI HUF'!Y44+'MKR SA TDI ISK'!Y44+'MKR SA TDI JPY'!Y44+'MKR SA TDI MKD'!Y44+'MKR SA TDI NOK'!Y44+'MKR SA TDI PLN'!Y44+'MKR SA TDI RON'!Y44+'MKR SA TDI RUB'!Y44+'MKR SA TDI RSD'!Y44+'MKR SA TDI SEK'!Y44+'MKR SA TDI CHF'!Y44+'MKR SA TDI TRY'!Y44+'MKR SA TDI UAH'!Y44+'MKR SA TDI USD'!Y44+'MKR SA TDI OTHER'!Y44</f>
        <v>0</v>
      </c>
      <c r="L44" s="775">
        <f>'MKR SA TDI EUR'!Z44+'MKR SA TDI ALL'!Z44+'MKR SA TDI BGN'!Z44+'MKR SA TDI CZK'!Z44+'MKR SA TDI DKK'!Z44+'MKR SA TDI EGP'!Z44+'MKR SA TDI GBP'!Z44+'MKR SA TDI HRK'!Z44+'MKR SA TDI HUF'!Z44+'MKR SA TDI ISK'!Z44+'MKR SA TDI JPY'!Z44+'MKR SA TDI MKD'!Z44+'MKR SA TDI NOK'!Z44+'MKR SA TDI PLN'!Z44+'MKR SA TDI RON'!Z44+'MKR SA TDI RUB'!Z44+'MKR SA TDI RSD'!Z44+'MKR SA TDI SEK'!Z44+'MKR SA TDI CHF'!Z44+'MKR SA TDI TRY'!Z44+'MKR SA TDI UAH'!Z44+'MKR SA TDI USD'!Z44+'MKR SA TDI OTHER'!Z44</f>
        <v>0</v>
      </c>
      <c r="M44" s="255"/>
      <c r="Y44" s="847"/>
      <c r="Z44" s="847"/>
    </row>
    <row r="45" spans="2:26" ht="24.95" customHeight="1">
      <c r="B45" s="258" t="s">
        <v>37</v>
      </c>
      <c r="C45" s="727" t="s">
        <v>520</v>
      </c>
      <c r="D45" s="725"/>
      <c r="E45" s="725"/>
      <c r="F45" s="728"/>
      <c r="G45" s="816">
        <f>'MKR SA TDI EUR'!G45+'MKR SA TDI ALL'!G45+'MKR SA TDI BGN'!G45+'MKR SA TDI CZK'!G45+'MKR SA TDI DKK'!G45+'MKR SA TDI EGP'!G45+'MKR SA TDI GBP'!G45+'MKR SA TDI HRK'!G45+'MKR SA TDI HUF'!G45+'MKR SA TDI ISK'!G45+'MKR SA TDI JPY'!G45+'MKR SA TDI MKD'!G45+'MKR SA TDI NOK'!G45+'MKR SA TDI PLN'!G45+'MKR SA TDI RON'!G45+'MKR SA TDI RUB'!G45+'MKR SA TDI RSD'!G45+'MKR SA TDI SEK'!G45+'MKR SA TDI CHF'!G45+'MKR SA TDI TRY'!G45+'MKR SA TDI UAH'!G45+'MKR SA TDI USD'!G45+'MKR SA TDI OTHER'!G45</f>
        <v>0</v>
      </c>
      <c r="H45" s="775">
        <f>'MKR SA TDI EUR'!H45+'MKR SA TDI ALL'!H45+'MKR SA TDI BGN'!H45+'MKR SA TDI CZK'!H45+'MKR SA TDI DKK'!H45+'MKR SA TDI EGP'!H45+'MKR SA TDI GBP'!H45+'MKR SA TDI HRK'!H45+'MKR SA TDI HUF'!H45+'MKR SA TDI ISK'!H45+'MKR SA TDI JPY'!H45+'MKR SA TDI MKD'!H45+'MKR SA TDI NOK'!H45+'MKR SA TDI PLN'!H45+'MKR SA TDI RON'!H45+'MKR SA TDI RUB'!H45+'MKR SA TDI RSD'!H45+'MKR SA TDI SEK'!H45+'MKR SA TDI CHF'!H45+'MKR SA TDI TRY'!H45+'MKR SA TDI UAH'!H45+'MKR SA TDI USD'!H45+'MKR SA TDI OTHER'!H45</f>
        <v>0</v>
      </c>
      <c r="I45" s="775">
        <f>'MKR SA TDI EUR'!I45+'MKR SA TDI ALL'!I45+'MKR SA TDI BGN'!I45+'MKR SA TDI CZK'!I45+'MKR SA TDI DKK'!I45+'MKR SA TDI EGP'!I45+'MKR SA TDI GBP'!I45+'MKR SA TDI HRK'!I45+'MKR SA TDI HUF'!I45+'MKR SA TDI ISK'!I45+'MKR SA TDI JPY'!I45+'MKR SA TDI MKD'!I45+'MKR SA TDI NOK'!I45+'MKR SA TDI PLN'!I45+'MKR SA TDI RON'!I45+'MKR SA TDI RUB'!I45+'MKR SA TDI RSD'!I45+'MKR SA TDI SEK'!I45+'MKR SA TDI CHF'!I45+'MKR SA TDI TRY'!I45+'MKR SA TDI UAH'!I45+'MKR SA TDI USD'!I45+'MKR SA TDI OTHER'!I45</f>
        <v>0</v>
      </c>
      <c r="J45" s="775">
        <f>'MKR SA TDI EUR'!J45+'MKR SA TDI ALL'!J45+'MKR SA TDI BGN'!J45+'MKR SA TDI CZK'!J45+'MKR SA TDI DKK'!J45+'MKR SA TDI EGP'!J45+'MKR SA TDI GBP'!J45+'MKR SA TDI HRK'!J45+'MKR SA TDI HUF'!J45+'MKR SA TDI ISK'!J45+'MKR SA TDI JPY'!J45+'MKR SA TDI MKD'!J45+'MKR SA TDI NOK'!J45+'MKR SA TDI PLN'!J45+'MKR SA TDI RON'!J45+'MKR SA TDI RUB'!J45+'MKR SA TDI RSD'!J45+'MKR SA TDI SEK'!J45+'MKR SA TDI CHF'!J45+'MKR SA TDI TRY'!J45+'MKR SA TDI UAH'!J45+'MKR SA TDI USD'!J45+'MKR SA TDI OTHER'!J45</f>
        <v>0</v>
      </c>
      <c r="K45" s="775">
        <f>'MKR SA TDI EUR'!Y45+'MKR SA TDI ALL'!Y45+'MKR SA TDI BGN'!Y45+'MKR SA TDI CZK'!Y45+'MKR SA TDI DKK'!Y45+'MKR SA TDI EGP'!Y45+'MKR SA TDI GBP'!Y45+'MKR SA TDI HRK'!Y45+'MKR SA TDI HUF'!Y45+'MKR SA TDI ISK'!Y45+'MKR SA TDI JPY'!Y45+'MKR SA TDI MKD'!Y45+'MKR SA TDI NOK'!Y45+'MKR SA TDI PLN'!Y45+'MKR SA TDI RON'!Y45+'MKR SA TDI RUB'!Y45+'MKR SA TDI RSD'!Y45+'MKR SA TDI SEK'!Y45+'MKR SA TDI CHF'!Y45+'MKR SA TDI TRY'!Y45+'MKR SA TDI UAH'!Y45+'MKR SA TDI USD'!Y45+'MKR SA TDI OTHER'!Y45</f>
        <v>0</v>
      </c>
      <c r="L45" s="775">
        <f>'MKR SA TDI EUR'!Z45+'MKR SA TDI ALL'!Z45+'MKR SA TDI BGN'!Z45+'MKR SA TDI CZK'!Z45+'MKR SA TDI DKK'!Z45+'MKR SA TDI EGP'!Z45+'MKR SA TDI GBP'!Z45+'MKR SA TDI HRK'!Z45+'MKR SA TDI HUF'!Z45+'MKR SA TDI ISK'!Z45+'MKR SA TDI JPY'!Z45+'MKR SA TDI MKD'!Z45+'MKR SA TDI NOK'!Z45+'MKR SA TDI PLN'!Z45+'MKR SA TDI RON'!Z45+'MKR SA TDI RUB'!Z45+'MKR SA TDI RSD'!Z45+'MKR SA TDI SEK'!Z45+'MKR SA TDI CHF'!Z45+'MKR SA TDI TRY'!Z45+'MKR SA TDI UAH'!Z45+'MKR SA TDI USD'!Z45+'MKR SA TDI OTHER'!Z45</f>
        <v>0</v>
      </c>
      <c r="M45" s="255"/>
      <c r="Y45" s="847"/>
      <c r="Z45" s="847"/>
    </row>
    <row r="46" spans="2:26" ht="24.95" customHeight="1">
      <c r="B46" s="258" t="s">
        <v>521</v>
      </c>
      <c r="C46" s="733" t="s">
        <v>522</v>
      </c>
      <c r="D46" s="725"/>
      <c r="E46" s="725"/>
      <c r="F46" s="728"/>
      <c r="G46" s="816">
        <f>'MKR SA TDI EUR'!G46+'MKR SA TDI ALL'!G46+'MKR SA TDI BGN'!G46+'MKR SA TDI CZK'!G46+'MKR SA TDI DKK'!G46+'MKR SA TDI EGP'!G46+'MKR SA TDI GBP'!G46+'MKR SA TDI HRK'!G46+'MKR SA TDI HUF'!G46+'MKR SA TDI ISK'!G46+'MKR SA TDI JPY'!G46+'MKR SA TDI MKD'!G46+'MKR SA TDI NOK'!G46+'MKR SA TDI PLN'!G46+'MKR SA TDI RON'!G46+'MKR SA TDI RUB'!G46+'MKR SA TDI RSD'!G46+'MKR SA TDI SEK'!G46+'MKR SA TDI CHF'!G46+'MKR SA TDI TRY'!G46+'MKR SA TDI UAH'!G46+'MKR SA TDI USD'!G46+'MKR SA TDI OTHER'!G46</f>
        <v>0</v>
      </c>
      <c r="H46" s="775">
        <f>'MKR SA TDI EUR'!H46+'MKR SA TDI ALL'!H46+'MKR SA TDI BGN'!H46+'MKR SA TDI CZK'!H46+'MKR SA TDI DKK'!H46+'MKR SA TDI EGP'!H46+'MKR SA TDI GBP'!H46+'MKR SA TDI HRK'!H46+'MKR SA TDI HUF'!H46+'MKR SA TDI ISK'!H46+'MKR SA TDI JPY'!H46+'MKR SA TDI MKD'!H46+'MKR SA TDI NOK'!H46+'MKR SA TDI PLN'!H46+'MKR SA TDI RON'!H46+'MKR SA TDI RUB'!H46+'MKR SA TDI RSD'!H46+'MKR SA TDI SEK'!H46+'MKR SA TDI CHF'!H46+'MKR SA TDI TRY'!H46+'MKR SA TDI UAH'!H46+'MKR SA TDI USD'!H46+'MKR SA TDI OTHER'!H46</f>
        <v>0</v>
      </c>
      <c r="I46" s="775">
        <f>'MKR SA TDI EUR'!I46+'MKR SA TDI ALL'!I46+'MKR SA TDI BGN'!I46+'MKR SA TDI CZK'!I46+'MKR SA TDI DKK'!I46+'MKR SA TDI EGP'!I46+'MKR SA TDI GBP'!I46+'MKR SA TDI HRK'!I46+'MKR SA TDI HUF'!I46+'MKR SA TDI ISK'!I46+'MKR SA TDI JPY'!I46+'MKR SA TDI MKD'!I46+'MKR SA TDI NOK'!I46+'MKR SA TDI PLN'!I46+'MKR SA TDI RON'!I46+'MKR SA TDI RUB'!I46+'MKR SA TDI RSD'!I46+'MKR SA TDI SEK'!I46+'MKR SA TDI CHF'!I46+'MKR SA TDI TRY'!I46+'MKR SA TDI UAH'!I46+'MKR SA TDI USD'!I46+'MKR SA TDI OTHER'!I46</f>
        <v>0</v>
      </c>
      <c r="J46" s="775">
        <f>'MKR SA TDI EUR'!J46+'MKR SA TDI ALL'!J46+'MKR SA TDI BGN'!J46+'MKR SA TDI CZK'!J46+'MKR SA TDI DKK'!J46+'MKR SA TDI EGP'!J46+'MKR SA TDI GBP'!J46+'MKR SA TDI HRK'!J46+'MKR SA TDI HUF'!J46+'MKR SA TDI ISK'!J46+'MKR SA TDI JPY'!J46+'MKR SA TDI MKD'!J46+'MKR SA TDI NOK'!J46+'MKR SA TDI PLN'!J46+'MKR SA TDI RON'!J46+'MKR SA TDI RUB'!J46+'MKR SA TDI RSD'!J46+'MKR SA TDI SEK'!J46+'MKR SA TDI CHF'!J46+'MKR SA TDI TRY'!J46+'MKR SA TDI UAH'!J46+'MKR SA TDI USD'!J46+'MKR SA TDI OTHER'!J46</f>
        <v>0</v>
      </c>
      <c r="K46" s="775">
        <f>'MKR SA TDI EUR'!Y46+'MKR SA TDI ALL'!Y46+'MKR SA TDI BGN'!Y46+'MKR SA TDI CZK'!Y46+'MKR SA TDI DKK'!Y46+'MKR SA TDI EGP'!Y46+'MKR SA TDI GBP'!Y46+'MKR SA TDI HRK'!Y46+'MKR SA TDI HUF'!Y46+'MKR SA TDI ISK'!Y46+'MKR SA TDI JPY'!Y46+'MKR SA TDI MKD'!Y46+'MKR SA TDI NOK'!Y46+'MKR SA TDI PLN'!Y46+'MKR SA TDI RON'!Y46+'MKR SA TDI RUB'!Y46+'MKR SA TDI RSD'!Y46+'MKR SA TDI SEK'!Y46+'MKR SA TDI CHF'!Y46+'MKR SA TDI TRY'!Y46+'MKR SA TDI UAH'!Y46+'MKR SA TDI USD'!Y46+'MKR SA TDI OTHER'!Y46</f>
        <v>0</v>
      </c>
      <c r="L46" s="775">
        <f>'MKR SA TDI EUR'!Z46+'MKR SA TDI ALL'!Z46+'MKR SA TDI BGN'!Z46+'MKR SA TDI CZK'!Z46+'MKR SA TDI DKK'!Z46+'MKR SA TDI EGP'!Z46+'MKR SA TDI GBP'!Z46+'MKR SA TDI HRK'!Z46+'MKR SA TDI HUF'!Z46+'MKR SA TDI ISK'!Z46+'MKR SA TDI JPY'!Z46+'MKR SA TDI MKD'!Z46+'MKR SA TDI NOK'!Z46+'MKR SA TDI PLN'!Z46+'MKR SA TDI RON'!Z46+'MKR SA TDI RUB'!Z46+'MKR SA TDI RSD'!Z46+'MKR SA TDI SEK'!Z46+'MKR SA TDI CHF'!Z46+'MKR SA TDI TRY'!Z46+'MKR SA TDI UAH'!Z46+'MKR SA TDI USD'!Z46+'MKR SA TDI OTHER'!Z46</f>
        <v>0</v>
      </c>
      <c r="M46" s="264"/>
      <c r="Y46" s="847"/>
      <c r="Z46" s="847"/>
    </row>
    <row r="47" spans="2:26" ht="24.95" customHeight="1">
      <c r="B47" s="258" t="s">
        <v>523</v>
      </c>
      <c r="C47" s="724" t="s">
        <v>524</v>
      </c>
      <c r="D47" s="734"/>
      <c r="E47" s="725"/>
      <c r="F47" s="726"/>
      <c r="G47" s="266"/>
      <c r="H47" s="267"/>
      <c r="I47" s="268"/>
      <c r="J47" s="268"/>
      <c r="K47" s="268"/>
      <c r="L47" s="1147">
        <f>'MKR SA SEC'!BB7</f>
        <v>0</v>
      </c>
      <c r="M47" s="264"/>
      <c r="Z47" s="847"/>
    </row>
    <row r="48" spans="2:26" ht="24.95" customHeight="1">
      <c r="B48" s="258" t="s">
        <v>38</v>
      </c>
      <c r="C48" s="724" t="s">
        <v>525</v>
      </c>
      <c r="D48" s="734"/>
      <c r="E48" s="725"/>
      <c r="F48" s="726"/>
      <c r="G48" s="266"/>
      <c r="H48" s="267"/>
      <c r="I48" s="268"/>
      <c r="J48" s="268"/>
      <c r="K48" s="268"/>
      <c r="L48" s="1147">
        <f>'MKR SA CTP'!AO7</f>
        <v>0</v>
      </c>
      <c r="M48" s="264"/>
      <c r="Z48" s="847"/>
    </row>
    <row r="49" spans="2:26" ht="24.95" customHeight="1">
      <c r="B49" s="258" t="s">
        <v>40</v>
      </c>
      <c r="C49" s="729" t="s">
        <v>526</v>
      </c>
      <c r="D49" s="734"/>
      <c r="E49" s="725"/>
      <c r="F49" s="735"/>
      <c r="G49" s="270"/>
      <c r="H49" s="271"/>
      <c r="I49" s="272"/>
      <c r="J49" s="272"/>
      <c r="K49" s="272"/>
      <c r="L49" s="775">
        <f>'MKR SA TDI EUR'!Z49+'MKR SA TDI ALL'!Z49+'MKR SA TDI BGN'!Z49+'MKR SA TDI CZK'!Z49+'MKR SA TDI DKK'!Z49+'MKR SA TDI EGP'!Z49+'MKR SA TDI GBP'!Z49+'MKR SA TDI HRK'!Z49+'MKR SA TDI HUF'!Z49+'MKR SA TDI ISK'!Z49+'MKR SA TDI JPY'!Z49+'MKR SA TDI MKD'!Z49+'MKR SA TDI NOK'!Z49+'MKR SA TDI PLN'!Z49+'MKR SA TDI RON'!Z49+'MKR SA TDI RUB'!Z49+'MKR SA TDI RSD'!Z49+'MKR SA TDI SEK'!Z49+'MKR SA TDI CHF'!Z49+'MKR SA TDI TRY'!Z49+'MKR SA TDI UAH'!Z49+'MKR SA TDI USD'!Z49+'MKR SA TDI OTHER'!Z49</f>
        <v>0</v>
      </c>
      <c r="M49" s="264"/>
      <c r="Z49" s="847"/>
    </row>
    <row r="50" spans="2:26" ht="24.95" customHeight="1">
      <c r="B50" s="258" t="s">
        <v>44</v>
      </c>
      <c r="C50" s="724" t="s">
        <v>527</v>
      </c>
      <c r="D50" s="734"/>
      <c r="E50" s="725"/>
      <c r="F50" s="735"/>
      <c r="G50" s="270"/>
      <c r="H50" s="271"/>
      <c r="I50" s="272"/>
      <c r="J50" s="272"/>
      <c r="K50" s="272"/>
      <c r="L50" s="775">
        <f>'MKR SA TDI EUR'!Z50+'MKR SA TDI ALL'!Z50+'MKR SA TDI BGN'!Z50+'MKR SA TDI CZK'!Z50+'MKR SA TDI DKK'!Z50+'MKR SA TDI EGP'!Z50+'MKR SA TDI GBP'!Z50+'MKR SA TDI HRK'!Z50+'MKR SA TDI HUF'!Z50+'MKR SA TDI ISK'!Z50+'MKR SA TDI JPY'!Z50+'MKR SA TDI MKD'!Z50+'MKR SA TDI NOK'!Z50+'MKR SA TDI PLN'!Z50+'MKR SA TDI RON'!Z50+'MKR SA TDI RUB'!Z50+'MKR SA TDI RSD'!Z50+'MKR SA TDI SEK'!Z50+'MKR SA TDI CHF'!Z50+'MKR SA TDI TRY'!Z50+'MKR SA TDI UAH'!Z50+'MKR SA TDI USD'!Z50+'MKR SA TDI OTHER'!Z50</f>
        <v>0</v>
      </c>
      <c r="M50" s="264"/>
      <c r="Z50" s="847"/>
    </row>
    <row r="51" spans="2:26" ht="24.95" customHeight="1">
      <c r="B51" s="258" t="s">
        <v>45</v>
      </c>
      <c r="C51" s="724" t="s">
        <v>528</v>
      </c>
      <c r="D51" s="734"/>
      <c r="E51" s="725"/>
      <c r="F51" s="735"/>
      <c r="G51" s="270"/>
      <c r="H51" s="271"/>
      <c r="I51" s="272"/>
      <c r="J51" s="272"/>
      <c r="K51" s="272"/>
      <c r="L51" s="775">
        <f>'MKR SA TDI EUR'!Z51+'MKR SA TDI ALL'!Z51+'MKR SA TDI BGN'!Z51+'MKR SA TDI CZK'!Z51+'MKR SA TDI DKK'!Z51+'MKR SA TDI EGP'!Z51+'MKR SA TDI GBP'!Z51+'MKR SA TDI HRK'!Z51+'MKR SA TDI HUF'!Z51+'MKR SA TDI ISK'!Z51+'MKR SA TDI JPY'!Z51+'MKR SA TDI MKD'!Z51+'MKR SA TDI NOK'!Z51+'MKR SA TDI PLN'!Z51+'MKR SA TDI RON'!Z51+'MKR SA TDI RUB'!Z51+'MKR SA TDI RSD'!Z51+'MKR SA TDI SEK'!Z51+'MKR SA TDI CHF'!Z51+'MKR SA TDI TRY'!Z51+'MKR SA TDI UAH'!Z51+'MKR SA TDI USD'!Z51+'MKR SA TDI OTHER'!Z51</f>
        <v>0</v>
      </c>
      <c r="M51" s="264"/>
      <c r="Z51" s="847"/>
    </row>
    <row r="52" spans="2:26" ht="24.95" customHeight="1">
      <c r="B52" s="258" t="s">
        <v>46</v>
      </c>
      <c r="C52" s="724" t="s">
        <v>529</v>
      </c>
      <c r="D52" s="734"/>
      <c r="E52" s="725"/>
      <c r="F52" s="735"/>
      <c r="G52" s="270"/>
      <c r="H52" s="271"/>
      <c r="I52" s="272"/>
      <c r="J52" s="272"/>
      <c r="K52" s="272"/>
      <c r="L52" s="775">
        <f>'MKR SA TDI EUR'!Z52+'MKR SA TDI ALL'!Z52+'MKR SA TDI BGN'!Z52+'MKR SA TDI CZK'!Z52+'MKR SA TDI DKK'!Z52+'MKR SA TDI EGP'!Z52+'MKR SA TDI GBP'!Z52+'MKR SA TDI HRK'!Z52+'MKR SA TDI HUF'!Z52+'MKR SA TDI ISK'!Z52+'MKR SA TDI JPY'!Z52+'MKR SA TDI MKD'!Z52+'MKR SA TDI NOK'!Z52+'MKR SA TDI PLN'!Z52+'MKR SA TDI RON'!Z52+'MKR SA TDI RUB'!Z52+'MKR SA TDI RSD'!Z52+'MKR SA TDI SEK'!Z52+'MKR SA TDI CHF'!Z52+'MKR SA TDI TRY'!Z52+'MKR SA TDI UAH'!Z52+'MKR SA TDI USD'!Z52+'MKR SA TDI OTHER'!Z52</f>
        <v>0</v>
      </c>
      <c r="M52" s="264"/>
      <c r="Z52" s="847"/>
    </row>
    <row r="53" spans="2:26" ht="24.95" customHeight="1">
      <c r="B53" s="761" t="s">
        <v>530</v>
      </c>
      <c r="C53" s="762" t="s">
        <v>531</v>
      </c>
      <c r="D53" s="763"/>
      <c r="E53" s="764"/>
      <c r="F53" s="765"/>
      <c r="G53" s="273"/>
      <c r="H53" s="274"/>
      <c r="I53" s="275"/>
      <c r="J53" s="275"/>
      <c r="K53" s="275"/>
      <c r="L53" s="775">
        <f>'MKR SA TDI EUR'!Z53+'MKR SA TDI ALL'!Z53+'MKR SA TDI BGN'!Z53+'MKR SA TDI CZK'!Z53+'MKR SA TDI DKK'!Z53+'MKR SA TDI EGP'!Z53+'MKR SA TDI GBP'!Z53+'MKR SA TDI HRK'!Z53+'MKR SA TDI HUF'!Z53+'MKR SA TDI ISK'!Z53+'MKR SA TDI JPY'!Z53+'MKR SA TDI MKD'!Z53+'MKR SA TDI NOK'!Z53+'MKR SA TDI PLN'!Z53+'MKR SA TDI RON'!Z53+'MKR SA TDI RUB'!Z53+'MKR SA TDI RSD'!Z53+'MKR SA TDI SEK'!Z53+'MKR SA TDI CHF'!Z53+'MKR SA TDI TRY'!Z53+'MKR SA TDI UAH'!Z53+'MKR SA TDI USD'!Z53+'MKR SA TDI OTHER'!Z53</f>
        <v>0</v>
      </c>
      <c r="M53" s="276"/>
      <c r="Z53" s="847"/>
    </row>
    <row r="54" spans="2:26" ht="24.95" customHeight="1" thickBot="1">
      <c r="B54" s="277" t="s">
        <v>47</v>
      </c>
      <c r="C54" s="736" t="s">
        <v>532</v>
      </c>
      <c r="D54" s="737"/>
      <c r="E54" s="737"/>
      <c r="F54" s="738"/>
      <c r="G54" s="281"/>
      <c r="H54" s="282"/>
      <c r="I54" s="283"/>
      <c r="J54" s="283"/>
      <c r="K54" s="283"/>
      <c r="L54" s="776">
        <f>'MKR SA TDI EUR'!Z54+'MKR SA TDI ALL'!Z54+'MKR SA TDI BGN'!Z54+'MKR SA TDI CZK'!Z54+'MKR SA TDI DKK'!Z54+'MKR SA TDI EGP'!Z54+'MKR SA TDI GBP'!Z54+'MKR SA TDI HRK'!Z54+'MKR SA TDI HUF'!Z54+'MKR SA TDI ISK'!Z54+'MKR SA TDI JPY'!Z54+'MKR SA TDI MKD'!Z54+'MKR SA TDI NOK'!Z54+'MKR SA TDI PLN'!Z54+'MKR SA TDI RON'!Z54+'MKR SA TDI RUB'!Z54+'MKR SA TDI RSD'!Z54+'MKR SA TDI SEK'!Z54+'MKR SA TDI CHF'!Z54+'MKR SA TDI TRY'!Z54+'MKR SA TDI UAH'!Z54+'MKR SA TDI USD'!Z54+'MKR SA TDI OTHER'!Z54</f>
        <v>0</v>
      </c>
      <c r="M54" s="1146"/>
      <c r="Z54" s="847"/>
    </row>
    <row r="55" spans="2:26" ht="15">
      <c r="B55" s="284"/>
      <c r="C55" s="285"/>
      <c r="D55" s="285"/>
      <c r="E55" s="285"/>
      <c r="F55" s="285"/>
      <c r="G55" s="286"/>
      <c r="H55" s="286"/>
      <c r="I55" s="286"/>
      <c r="J55" s="286"/>
      <c r="K55" s="286"/>
      <c r="L55" s="285"/>
      <c r="M55" s="285"/>
    </row>
  </sheetData>
  <sheetProtection algorithmName="SHA-512" hashValue="5vg9ClebWN5n2sLIUSGorTkBMeNTtyztnjXObZoNFi0tZlLPdigAXKg5F2Zr6IA0xcdu5OuUade8d3xrwYTyPQ==" saltValue="/D5U4+iL/6chJu3GfyFJ6Q==" spinCount="100000" sheet="1" objects="1" scenarios="1"/>
  <mergeCells count="9">
    <mergeCell ref="C12:F12"/>
    <mergeCell ref="C13:F13"/>
    <mergeCell ref="B2:M2"/>
    <mergeCell ref="G6:K6"/>
    <mergeCell ref="L6:L8"/>
    <mergeCell ref="M6:M8"/>
    <mergeCell ref="G7:H7"/>
    <mergeCell ref="I7:J7"/>
    <mergeCell ref="K7:K8"/>
  </mergeCells>
  <printOptions horizontalCentered="1" verticalCentered="1"/>
  <pageMargins left="0" right="0" top="0" bottom="0" header="0" footer="0"/>
  <pageSetup paperSize="9" scale="42" fitToWidth="0" fitToHeight="0" orientation="landscape" cellComments="asDisplayed" r:id="rId1"/>
  <headerFooter scaleWithDoc="0" alignWithMargins="0">
    <oddHeader>&amp;CEN
ANNEX I</oddHeader>
    <oddFooter>Page &amp;P</oddFooter>
  </headerFooter>
  <rowBreaks count="1" manualBreakCount="1">
    <brk id="36" max="12"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tabColor theme="4" tint="0.59999389629810485"/>
    <pageSetUpPr fitToPage="1"/>
  </sheetPr>
  <dimension ref="B1:AA55"/>
  <sheetViews>
    <sheetView showGridLines="0" zoomScale="40" zoomScaleNormal="40" zoomScaleSheetLayoutView="25" workbookViewId="0">
      <selection activeCell="H10" sqref="H10"/>
    </sheetView>
  </sheetViews>
  <sheetFormatPr defaultColWidth="11.625" defaultRowHeight="12.75"/>
  <cols>
    <col min="1" max="1" width="2.25" style="220" customWidth="1"/>
    <col min="2" max="2" width="11.625" style="219" customWidth="1"/>
    <col min="3" max="3" width="7.5" style="220" customWidth="1"/>
    <col min="4" max="4" width="6.25" style="220" customWidth="1"/>
    <col min="5" max="5" width="28.25" style="220" customWidth="1"/>
    <col min="6" max="6" width="55.625" style="220" customWidth="1"/>
    <col min="7" max="10" width="19.875" style="221" customWidth="1"/>
    <col min="11" max="11" width="19.875" style="219" customWidth="1"/>
    <col min="12" max="13" width="19.875" style="221" customWidth="1"/>
    <col min="14" max="14" width="21.5" style="221" customWidth="1"/>
    <col min="15" max="18" width="19.875" style="221" customWidth="1"/>
    <col min="19" max="19" width="21.625" style="221" customWidth="1"/>
    <col min="20" max="25" width="19.875" style="221" customWidth="1"/>
    <col min="26" max="26" width="19.875" style="220" customWidth="1"/>
    <col min="27" max="27" width="20.625" style="220" customWidth="1"/>
    <col min="28" max="268" width="10" style="220" customWidth="1"/>
    <col min="269" max="16384" width="11.625" style="220"/>
  </cols>
  <sheetData>
    <row r="1" spans="2:27" ht="13.5" thickBot="1"/>
    <row r="2" spans="2:27" s="222" customFormat="1" ht="36" customHeight="1" thickBot="1">
      <c r="B2" s="1379" t="s">
        <v>475</v>
      </c>
      <c r="C2" s="1380"/>
      <c r="D2" s="1380"/>
      <c r="E2" s="1380"/>
      <c r="F2" s="1380"/>
      <c r="G2" s="1380"/>
      <c r="H2" s="1380"/>
      <c r="I2" s="1380"/>
      <c r="J2" s="1380"/>
      <c r="K2" s="1380"/>
      <c r="L2" s="1380"/>
      <c r="M2" s="1380"/>
      <c r="N2" s="1380"/>
      <c r="O2" s="1380"/>
      <c r="P2" s="1380"/>
      <c r="Q2" s="1380"/>
      <c r="R2" s="1380"/>
      <c r="S2" s="1380"/>
      <c r="T2" s="1380"/>
      <c r="U2" s="1380"/>
      <c r="V2" s="1380"/>
      <c r="W2" s="1380"/>
      <c r="X2" s="1380"/>
      <c r="Y2" s="1380"/>
      <c r="Z2" s="1380"/>
      <c r="AA2" s="1381"/>
    </row>
    <row r="3" spans="2:27" s="224" customFormat="1" ht="9" customHeight="1">
      <c r="B3" s="223"/>
      <c r="C3" s="223"/>
      <c r="D3" s="223"/>
      <c r="E3" s="223"/>
      <c r="F3" s="223"/>
      <c r="G3" s="223"/>
      <c r="H3" s="223"/>
      <c r="I3" s="223"/>
      <c r="J3" s="223"/>
      <c r="K3" s="515"/>
      <c r="L3" s="223"/>
      <c r="M3" s="223"/>
      <c r="N3" s="223"/>
      <c r="O3" s="223"/>
      <c r="P3" s="223"/>
      <c r="Q3" s="223"/>
      <c r="R3" s="223"/>
      <c r="S3" s="223"/>
      <c r="T3" s="223"/>
      <c r="U3" s="223"/>
      <c r="V3" s="223"/>
      <c r="W3" s="223"/>
      <c r="X3" s="223"/>
      <c r="Y3" s="223"/>
      <c r="Z3" s="223"/>
      <c r="AA3" s="223"/>
    </row>
    <row r="4" spans="2:27" s="227" customFormat="1" ht="29.25" customHeight="1">
      <c r="B4" s="225"/>
      <c r="C4" s="226" t="s">
        <v>476</v>
      </c>
      <c r="F4" s="516" t="s">
        <v>812</v>
      </c>
      <c r="G4" s="228"/>
      <c r="H4" s="228"/>
      <c r="I4" s="229"/>
      <c r="J4" s="229"/>
      <c r="K4" s="517"/>
      <c r="L4" s="229"/>
      <c r="M4" s="229"/>
      <c r="N4" s="229"/>
      <c r="O4" s="229"/>
      <c r="P4" s="229"/>
      <c r="Q4" s="229"/>
      <c r="R4" s="229"/>
      <c r="S4" s="229"/>
      <c r="T4" s="229"/>
      <c r="U4" s="229"/>
      <c r="V4" s="229"/>
      <c r="W4" s="229"/>
      <c r="X4" s="229"/>
      <c r="Y4" s="229"/>
    </row>
    <row r="5" spans="2:27" s="227" customFormat="1" ht="9.75" customHeight="1" thickBot="1">
      <c r="B5" s="225"/>
      <c r="C5" s="222"/>
      <c r="G5" s="228"/>
      <c r="I5" s="229"/>
      <c r="J5" s="229"/>
      <c r="K5" s="517"/>
      <c r="L5" s="229"/>
      <c r="M5" s="229"/>
      <c r="N5" s="229"/>
      <c r="O5" s="229"/>
      <c r="P5" s="229"/>
      <c r="Q5" s="229"/>
      <c r="R5" s="229"/>
      <c r="S5" s="229"/>
      <c r="T5" s="229"/>
      <c r="U5" s="229"/>
      <c r="V5" s="229"/>
      <c r="W5" s="229"/>
      <c r="X5" s="229"/>
      <c r="Y5" s="229"/>
    </row>
    <row r="6" spans="2:27" ht="15.75" customHeight="1">
      <c r="B6" s="230"/>
      <c r="C6" s="231"/>
      <c r="D6" s="231"/>
      <c r="E6" s="231"/>
      <c r="F6" s="232"/>
      <c r="G6" s="1382" t="s">
        <v>477</v>
      </c>
      <c r="H6" s="1382"/>
      <c r="I6" s="1382"/>
      <c r="J6" s="1382"/>
      <c r="K6" s="1382"/>
      <c r="L6" s="1382"/>
      <c r="M6" s="1382"/>
      <c r="N6" s="1382"/>
      <c r="O6" s="1382"/>
      <c r="P6" s="1382"/>
      <c r="Q6" s="1382"/>
      <c r="R6" s="1382"/>
      <c r="S6" s="1382"/>
      <c r="T6" s="1382"/>
      <c r="U6" s="1382"/>
      <c r="V6" s="1382"/>
      <c r="W6" s="1382"/>
      <c r="X6" s="1382"/>
      <c r="Y6" s="1383"/>
      <c r="Z6" s="1384" t="s">
        <v>449</v>
      </c>
      <c r="AA6" s="1387" t="s">
        <v>478</v>
      </c>
    </row>
    <row r="7" spans="2:27" ht="67.5" customHeight="1">
      <c r="B7" s="233"/>
      <c r="C7" s="234"/>
      <c r="D7" s="234"/>
      <c r="E7" s="234"/>
      <c r="F7" s="235"/>
      <c r="G7" s="1389" t="s">
        <v>479</v>
      </c>
      <c r="H7" s="1390"/>
      <c r="I7" s="1391" t="s">
        <v>480</v>
      </c>
      <c r="J7" s="1390"/>
      <c r="K7" s="1392" t="s">
        <v>764</v>
      </c>
      <c r="L7" s="1396" t="s">
        <v>765</v>
      </c>
      <c r="M7" s="1397"/>
      <c r="N7" s="1392" t="s">
        <v>766</v>
      </c>
      <c r="O7" s="1396" t="s">
        <v>767</v>
      </c>
      <c r="P7" s="1397"/>
      <c r="Q7" s="1396" t="s">
        <v>768</v>
      </c>
      <c r="R7" s="1397"/>
      <c r="S7" s="1400" t="s">
        <v>769</v>
      </c>
      <c r="T7" s="1396" t="s">
        <v>770</v>
      </c>
      <c r="U7" s="1397"/>
      <c r="V7" s="1391" t="s">
        <v>771</v>
      </c>
      <c r="W7" s="1389"/>
      <c r="X7" s="1390"/>
      <c r="Y7" s="1392" t="s">
        <v>481</v>
      </c>
      <c r="Z7" s="1385"/>
      <c r="AA7" s="1388"/>
    </row>
    <row r="8" spans="2:27" ht="49.5" customHeight="1">
      <c r="B8" s="233"/>
      <c r="C8" s="234"/>
      <c r="D8" s="234"/>
      <c r="E8" s="234"/>
      <c r="F8" s="235"/>
      <c r="G8" s="236" t="s">
        <v>482</v>
      </c>
      <c r="H8" s="237" t="s">
        <v>483</v>
      </c>
      <c r="I8" s="238" t="s">
        <v>482</v>
      </c>
      <c r="J8" s="238" t="s">
        <v>483</v>
      </c>
      <c r="K8" s="1386"/>
      <c r="L8" s="1398"/>
      <c r="M8" s="1399"/>
      <c r="N8" s="1386"/>
      <c r="O8" s="1398"/>
      <c r="P8" s="1399"/>
      <c r="Q8" s="1398"/>
      <c r="R8" s="1399"/>
      <c r="S8" s="1400"/>
      <c r="T8" s="1398"/>
      <c r="U8" s="1399"/>
      <c r="V8" s="238" t="s">
        <v>772</v>
      </c>
      <c r="W8" s="238" t="s">
        <v>773</v>
      </c>
      <c r="X8" s="238" t="s">
        <v>774</v>
      </c>
      <c r="Y8" s="1386"/>
      <c r="Z8" s="1386"/>
      <c r="AA8" s="1388"/>
    </row>
    <row r="9" spans="2:27" ht="20.25" customHeight="1">
      <c r="B9" s="239"/>
      <c r="C9" s="240"/>
      <c r="D9" s="240"/>
      <c r="E9" s="240"/>
      <c r="F9" s="241"/>
      <c r="G9" s="242" t="s">
        <v>775</v>
      </c>
      <c r="H9" s="243" t="s">
        <v>776</v>
      </c>
      <c r="I9" s="244" t="s">
        <v>777</v>
      </c>
      <c r="J9" s="244" t="s">
        <v>778</v>
      </c>
      <c r="K9" s="244"/>
      <c r="L9" s="238" t="s">
        <v>482</v>
      </c>
      <c r="M9" s="238" t="s">
        <v>483</v>
      </c>
      <c r="N9" s="244"/>
      <c r="O9" s="238" t="s">
        <v>482</v>
      </c>
      <c r="P9" s="238" t="s">
        <v>483</v>
      </c>
      <c r="Q9" s="238" t="s">
        <v>482</v>
      </c>
      <c r="R9" s="238" t="s">
        <v>483</v>
      </c>
      <c r="S9" s="244"/>
      <c r="T9" s="238" t="s">
        <v>482</v>
      </c>
      <c r="U9" s="238" t="s">
        <v>483</v>
      </c>
      <c r="V9" s="244"/>
      <c r="W9" s="244"/>
      <c r="X9" s="244"/>
      <c r="Y9" s="244" t="s">
        <v>779</v>
      </c>
      <c r="Z9" s="245" t="s">
        <v>780</v>
      </c>
      <c r="AA9" s="246" t="s">
        <v>781</v>
      </c>
    </row>
    <row r="10" spans="2:27" ht="24.95" customHeight="1">
      <c r="B10" s="247" t="s">
        <v>775</v>
      </c>
      <c r="C10" s="518" t="s">
        <v>484</v>
      </c>
      <c r="D10" s="519"/>
      <c r="E10" s="519"/>
      <c r="F10" s="520"/>
      <c r="G10" s="521"/>
      <c r="H10" s="522"/>
      <c r="I10" s="522"/>
      <c r="J10" s="522"/>
      <c r="K10" s="523"/>
      <c r="L10" s="524"/>
      <c r="M10" s="524"/>
      <c r="N10" s="524"/>
      <c r="O10" s="524"/>
      <c r="P10" s="524"/>
      <c r="Q10" s="524"/>
      <c r="R10" s="524"/>
      <c r="S10" s="524"/>
      <c r="T10" s="524"/>
      <c r="U10" s="524"/>
      <c r="V10" s="524"/>
      <c r="W10" s="524"/>
      <c r="X10" s="524"/>
      <c r="Y10" s="1012"/>
      <c r="Z10" s="1013">
        <f>Z11+Z37+Z49</f>
        <v>0</v>
      </c>
      <c r="AA10" s="1014">
        <f>Z10*12.5</f>
        <v>0</v>
      </c>
    </row>
    <row r="11" spans="2:27" ht="24.95" customHeight="1">
      <c r="B11" s="251" t="s">
        <v>782</v>
      </c>
      <c r="C11" s="526" t="s">
        <v>486</v>
      </c>
      <c r="D11" s="527"/>
      <c r="E11" s="527"/>
      <c r="F11" s="528"/>
      <c r="G11" s="529"/>
      <c r="H11" s="530"/>
      <c r="I11" s="530"/>
      <c r="J11" s="530"/>
      <c r="K11" s="531"/>
      <c r="L11" s="532"/>
      <c r="M11" s="532"/>
      <c r="N11" s="532"/>
      <c r="O11" s="532"/>
      <c r="P11" s="532"/>
      <c r="Q11" s="532"/>
      <c r="R11" s="532"/>
      <c r="S11" s="532"/>
      <c r="T11" s="532"/>
      <c r="U11" s="532"/>
      <c r="V11" s="532"/>
      <c r="W11" s="532"/>
      <c r="X11" s="532"/>
      <c r="Y11" s="1015"/>
      <c r="Z11" s="1013">
        <f>Z33+Z14</f>
        <v>0</v>
      </c>
      <c r="AA11" s="1016"/>
    </row>
    <row r="12" spans="2:27" ht="24.95" customHeight="1">
      <c r="B12" s="251" t="s">
        <v>783</v>
      </c>
      <c r="C12" s="1393" t="s">
        <v>488</v>
      </c>
      <c r="D12" s="1394"/>
      <c r="E12" s="1394"/>
      <c r="F12" s="1395"/>
      <c r="G12" s="801"/>
      <c r="H12" s="802"/>
      <c r="I12" s="831"/>
      <c r="J12" s="831"/>
      <c r="K12" s="531"/>
      <c r="L12" s="532"/>
      <c r="M12" s="532"/>
      <c r="N12" s="532"/>
      <c r="O12" s="532"/>
      <c r="P12" s="532"/>
      <c r="Q12" s="532"/>
      <c r="R12" s="532"/>
      <c r="S12" s="532"/>
      <c r="T12" s="532"/>
      <c r="U12" s="532"/>
      <c r="V12" s="532"/>
      <c r="W12" s="532"/>
      <c r="X12" s="532"/>
      <c r="Y12" s="1015"/>
      <c r="Z12" s="1017"/>
      <c r="AA12" s="1018"/>
    </row>
    <row r="13" spans="2:27" ht="24.95" customHeight="1">
      <c r="B13" s="251" t="s">
        <v>784</v>
      </c>
      <c r="C13" s="1393" t="s">
        <v>490</v>
      </c>
      <c r="D13" s="1394"/>
      <c r="E13" s="1394"/>
      <c r="F13" s="1395"/>
      <c r="G13" s="801"/>
      <c r="H13" s="802"/>
      <c r="I13" s="831"/>
      <c r="J13" s="831"/>
      <c r="K13" s="531"/>
      <c r="L13" s="532"/>
      <c r="M13" s="532"/>
      <c r="N13" s="532"/>
      <c r="O13" s="532"/>
      <c r="P13" s="532"/>
      <c r="Q13" s="532"/>
      <c r="R13" s="532"/>
      <c r="S13" s="532"/>
      <c r="T13" s="532"/>
      <c r="U13" s="532"/>
      <c r="V13" s="532"/>
      <c r="W13" s="532"/>
      <c r="X13" s="532"/>
      <c r="Y13" s="1015"/>
      <c r="Z13" s="1017"/>
      <c r="AA13" s="1018"/>
    </row>
    <row r="14" spans="2:27" ht="24.95" customHeight="1">
      <c r="B14" s="258" t="s">
        <v>776</v>
      </c>
      <c r="C14" s="536" t="s">
        <v>491</v>
      </c>
      <c r="D14" s="537"/>
      <c r="E14" s="537"/>
      <c r="F14" s="538"/>
      <c r="G14" s="798">
        <f>G15+G20+G24</f>
        <v>0</v>
      </c>
      <c r="H14" s="798">
        <f>H15+H20+H24</f>
        <v>0</v>
      </c>
      <c r="I14" s="798">
        <f t="shared" ref="I14:J14" si="0">I15+I20+I24</f>
        <v>0</v>
      </c>
      <c r="J14" s="798">
        <f t="shared" si="0"/>
        <v>0</v>
      </c>
      <c r="K14" s="531"/>
      <c r="L14" s="532"/>
      <c r="M14" s="532"/>
      <c r="N14" s="532"/>
      <c r="O14" s="532"/>
      <c r="P14" s="532"/>
      <c r="Q14" s="532"/>
      <c r="R14" s="532"/>
      <c r="S14" s="532"/>
      <c r="T14" s="539">
        <f>T15+T20+T24</f>
        <v>0</v>
      </c>
      <c r="U14" s="539">
        <f>U15+U20+U24</f>
        <v>0</v>
      </c>
      <c r="V14" s="539">
        <f>MIN(MAX(T15,T20),MAX(U15,U20))</f>
        <v>0</v>
      </c>
      <c r="W14" s="539">
        <f>MIN(MAX(T20-V14,T24),MAX(U20-V14,U24))</f>
        <v>0</v>
      </c>
      <c r="X14" s="539">
        <f>MIN(IF(MAX(T15-V14,T24-W14)&gt;0,MAX(T15-V14,T24-W14),0),IF(MAX(U15-V14,U24-W14)&gt;0,MAX(U15-V14,U24-W14,0)))</f>
        <v>0</v>
      </c>
      <c r="Y14" s="1013">
        <f>SUM(N16:N19)+SUM(N21:N23)+SUM(N25:N32)+S15+S20+S24+V14+W14+X14+ABS(T14-U14)</f>
        <v>0</v>
      </c>
      <c r="Z14" s="1013">
        <f>((SUM(N16:N19)+SUM(N21:N23)+SUM(N25:N32))*10%)+(S15*40%)+(S20*30%)+(S24*30%)+((V14+W14)*40%)+(X14*150%)+(ABS(T14-U14)*100%)</f>
        <v>0</v>
      </c>
      <c r="AA14" s="1016"/>
    </row>
    <row r="15" spans="2:27" ht="24.95" customHeight="1">
      <c r="B15" s="258" t="s">
        <v>777</v>
      </c>
      <c r="C15" s="540" t="s">
        <v>492</v>
      </c>
      <c r="D15" s="537"/>
      <c r="E15" s="537"/>
      <c r="F15" s="541"/>
      <c r="G15" s="801"/>
      <c r="H15" s="802"/>
      <c r="I15" s="798">
        <f>SUM(I16:I19)</f>
        <v>0</v>
      </c>
      <c r="J15" s="798">
        <f>SUM(J16:J19)</f>
        <v>0</v>
      </c>
      <c r="K15" s="531"/>
      <c r="L15" s="532"/>
      <c r="M15" s="532"/>
      <c r="N15" s="532"/>
      <c r="O15" s="532"/>
      <c r="P15" s="532"/>
      <c r="Q15" s="539">
        <f>SUM(O16:O19)</f>
        <v>0</v>
      </c>
      <c r="R15" s="539">
        <f>SUM(P16:P19)</f>
        <v>0</v>
      </c>
      <c r="S15" s="539">
        <f>MIN(Q15:R15)</f>
        <v>0</v>
      </c>
      <c r="T15" s="539">
        <f>IF(Q15&gt;R15,Q15-S15,0)</f>
        <v>0</v>
      </c>
      <c r="U15" s="539">
        <f>IF(R15&gt;Q15,R15-S15,0)</f>
        <v>0</v>
      </c>
      <c r="V15" s="532"/>
      <c r="W15" s="532"/>
      <c r="X15" s="532"/>
      <c r="Y15" s="534"/>
      <c r="Z15" s="530"/>
      <c r="AA15" s="533"/>
    </row>
    <row r="16" spans="2:27" ht="24.95" customHeight="1">
      <c r="B16" s="258" t="s">
        <v>778</v>
      </c>
      <c r="C16" s="542"/>
      <c r="D16" s="537" t="s">
        <v>493</v>
      </c>
      <c r="E16" s="537"/>
      <c r="F16" s="541"/>
      <c r="G16" s="832"/>
      <c r="H16" s="833"/>
      <c r="I16" s="802"/>
      <c r="J16" s="802"/>
      <c r="K16" s="543">
        <v>0</v>
      </c>
      <c r="L16" s="539">
        <f>I16*K16</f>
        <v>0</v>
      </c>
      <c r="M16" s="539">
        <f>J16*K16</f>
        <v>0</v>
      </c>
      <c r="N16" s="539">
        <f>MIN(L16:M16)</f>
        <v>0</v>
      </c>
      <c r="O16" s="539">
        <f>IF(L16&gt;M16,L16-N16,0)</f>
        <v>0</v>
      </c>
      <c r="P16" s="539">
        <f>IF(M16&gt;L16,M16-N16,0)</f>
        <v>0</v>
      </c>
      <c r="Q16" s="532"/>
      <c r="R16" s="532"/>
      <c r="S16" s="532"/>
      <c r="T16" s="532"/>
      <c r="U16" s="532"/>
      <c r="V16" s="532"/>
      <c r="W16" s="532"/>
      <c r="X16" s="532"/>
      <c r="Y16" s="534"/>
      <c r="Z16" s="530"/>
      <c r="AA16" s="533"/>
    </row>
    <row r="17" spans="2:27" ht="24.95" customHeight="1">
      <c r="B17" s="258" t="s">
        <v>779</v>
      </c>
      <c r="C17" s="542"/>
      <c r="D17" s="537" t="s">
        <v>494</v>
      </c>
      <c r="E17" s="537"/>
      <c r="F17" s="541"/>
      <c r="G17" s="832"/>
      <c r="H17" s="833"/>
      <c r="I17" s="802"/>
      <c r="J17" s="802"/>
      <c r="K17" s="543">
        <v>2E-3</v>
      </c>
      <c r="L17" s="539">
        <f t="shared" ref="L17:L32" si="1">I17*K17</f>
        <v>0</v>
      </c>
      <c r="M17" s="539">
        <f t="shared" ref="M17:M32" si="2">J17*K17</f>
        <v>0</v>
      </c>
      <c r="N17" s="539">
        <f t="shared" ref="N17:N32" si="3">MIN(L17:M17)</f>
        <v>0</v>
      </c>
      <c r="O17" s="539">
        <f t="shared" ref="O17:O32" si="4">IF(L17&gt;M17,L17-N17,0)</f>
        <v>0</v>
      </c>
      <c r="P17" s="539">
        <f t="shared" ref="P17:P32" si="5">IF(M17&gt;L17,M17-N17,0)</f>
        <v>0</v>
      </c>
      <c r="Q17" s="532"/>
      <c r="R17" s="532"/>
      <c r="S17" s="532"/>
      <c r="T17" s="532"/>
      <c r="U17" s="532"/>
      <c r="V17" s="532"/>
      <c r="W17" s="532"/>
      <c r="X17" s="532"/>
      <c r="Y17" s="534"/>
      <c r="Z17" s="530"/>
      <c r="AA17" s="533"/>
    </row>
    <row r="18" spans="2:27" ht="24.95" customHeight="1">
      <c r="B18" s="258" t="s">
        <v>780</v>
      </c>
      <c r="C18" s="542"/>
      <c r="D18" s="537" t="s">
        <v>495</v>
      </c>
      <c r="E18" s="537"/>
      <c r="F18" s="541"/>
      <c r="G18" s="832"/>
      <c r="H18" s="833"/>
      <c r="I18" s="802"/>
      <c r="J18" s="802"/>
      <c r="K18" s="543">
        <v>4.0000000000000001E-3</v>
      </c>
      <c r="L18" s="539">
        <f t="shared" si="1"/>
        <v>0</v>
      </c>
      <c r="M18" s="539">
        <f t="shared" si="2"/>
        <v>0</v>
      </c>
      <c r="N18" s="539">
        <f t="shared" si="3"/>
        <v>0</v>
      </c>
      <c r="O18" s="539">
        <f t="shared" si="4"/>
        <v>0</v>
      </c>
      <c r="P18" s="539">
        <f t="shared" si="5"/>
        <v>0</v>
      </c>
      <c r="Q18" s="532"/>
      <c r="R18" s="532"/>
      <c r="S18" s="532"/>
      <c r="T18" s="532"/>
      <c r="U18" s="532"/>
      <c r="V18" s="532"/>
      <c r="W18" s="532"/>
      <c r="X18" s="532"/>
      <c r="Y18" s="534"/>
      <c r="Z18" s="530"/>
      <c r="AA18" s="533"/>
    </row>
    <row r="19" spans="2:27" ht="24.95" customHeight="1">
      <c r="B19" s="258" t="s">
        <v>781</v>
      </c>
      <c r="C19" s="542"/>
      <c r="D19" s="537" t="s">
        <v>496</v>
      </c>
      <c r="E19" s="537"/>
      <c r="F19" s="541"/>
      <c r="G19" s="832"/>
      <c r="H19" s="833"/>
      <c r="I19" s="802"/>
      <c r="J19" s="802"/>
      <c r="K19" s="543">
        <v>7.0000000000000001E-3</v>
      </c>
      <c r="L19" s="539">
        <f t="shared" si="1"/>
        <v>0</v>
      </c>
      <c r="M19" s="539">
        <f t="shared" si="2"/>
        <v>0</v>
      </c>
      <c r="N19" s="539">
        <f t="shared" si="3"/>
        <v>0</v>
      </c>
      <c r="O19" s="539">
        <f t="shared" si="4"/>
        <v>0</v>
      </c>
      <c r="P19" s="539">
        <f t="shared" si="5"/>
        <v>0</v>
      </c>
      <c r="Q19" s="532"/>
      <c r="R19" s="532"/>
      <c r="S19" s="532"/>
      <c r="T19" s="532"/>
      <c r="U19" s="532"/>
      <c r="V19" s="532"/>
      <c r="W19" s="532"/>
      <c r="X19" s="532"/>
      <c r="Y19" s="534"/>
      <c r="Z19" s="530"/>
      <c r="AA19" s="533"/>
    </row>
    <row r="20" spans="2:27" ht="24.95" customHeight="1">
      <c r="B20" s="258" t="s">
        <v>785</v>
      </c>
      <c r="C20" s="540" t="s">
        <v>497</v>
      </c>
      <c r="D20" s="537"/>
      <c r="E20" s="537"/>
      <c r="F20" s="541"/>
      <c r="G20" s="801"/>
      <c r="H20" s="802"/>
      <c r="I20" s="798">
        <f>SUM(I21:I23)</f>
        <v>0</v>
      </c>
      <c r="J20" s="798">
        <f>SUM(J21:J23)</f>
        <v>0</v>
      </c>
      <c r="K20" s="544"/>
      <c r="L20" s="532"/>
      <c r="M20" s="532"/>
      <c r="N20" s="532"/>
      <c r="O20" s="532"/>
      <c r="P20" s="532"/>
      <c r="Q20" s="539">
        <f>SUM(O21:O23)</f>
        <v>0</v>
      </c>
      <c r="R20" s="539">
        <f>SUM(P21:P23)</f>
        <v>0</v>
      </c>
      <c r="S20" s="539">
        <f>MIN(Q20:R20)</f>
        <v>0</v>
      </c>
      <c r="T20" s="539">
        <f>IF(Q20&gt;R20,Q20-S20,0)</f>
        <v>0</v>
      </c>
      <c r="U20" s="539">
        <f>IF(R20&gt;Q20,R20-S20,0)</f>
        <v>0</v>
      </c>
      <c r="V20" s="532"/>
      <c r="W20" s="532"/>
      <c r="X20" s="532"/>
      <c r="Y20" s="534"/>
      <c r="Z20" s="530"/>
      <c r="AA20" s="533"/>
    </row>
    <row r="21" spans="2:27" ht="24.95" customHeight="1">
      <c r="B21" s="258" t="s">
        <v>786</v>
      </c>
      <c r="C21" s="542"/>
      <c r="D21" s="537" t="s">
        <v>498</v>
      </c>
      <c r="E21" s="537"/>
      <c r="F21" s="541"/>
      <c r="G21" s="832"/>
      <c r="H21" s="833"/>
      <c r="I21" s="802"/>
      <c r="J21" s="802"/>
      <c r="K21" s="543">
        <v>1.2500000000000001E-2</v>
      </c>
      <c r="L21" s="539">
        <f t="shared" si="1"/>
        <v>0</v>
      </c>
      <c r="M21" s="539">
        <f t="shared" si="2"/>
        <v>0</v>
      </c>
      <c r="N21" s="539">
        <f t="shared" si="3"/>
        <v>0</v>
      </c>
      <c r="O21" s="539">
        <f t="shared" si="4"/>
        <v>0</v>
      </c>
      <c r="P21" s="539">
        <f t="shared" si="5"/>
        <v>0</v>
      </c>
      <c r="Q21" s="532"/>
      <c r="R21" s="532"/>
      <c r="S21" s="532"/>
      <c r="T21" s="532"/>
      <c r="U21" s="532"/>
      <c r="V21" s="532"/>
      <c r="W21" s="532"/>
      <c r="X21" s="532"/>
      <c r="Y21" s="534"/>
      <c r="Z21" s="530"/>
      <c r="AA21" s="533"/>
    </row>
    <row r="22" spans="2:27" ht="24.95" customHeight="1">
      <c r="B22" s="258" t="s">
        <v>787</v>
      </c>
      <c r="C22" s="542"/>
      <c r="D22" s="537" t="s">
        <v>499</v>
      </c>
      <c r="E22" s="537"/>
      <c r="F22" s="541"/>
      <c r="G22" s="832"/>
      <c r="H22" s="833"/>
      <c r="I22" s="802"/>
      <c r="J22" s="802"/>
      <c r="K22" s="543">
        <v>1.7500000000000002E-2</v>
      </c>
      <c r="L22" s="539">
        <f t="shared" si="1"/>
        <v>0</v>
      </c>
      <c r="M22" s="539">
        <f t="shared" si="2"/>
        <v>0</v>
      </c>
      <c r="N22" s="539">
        <f t="shared" si="3"/>
        <v>0</v>
      </c>
      <c r="O22" s="539">
        <f t="shared" si="4"/>
        <v>0</v>
      </c>
      <c r="P22" s="539">
        <f t="shared" si="5"/>
        <v>0</v>
      </c>
      <c r="Q22" s="532"/>
      <c r="R22" s="532"/>
      <c r="S22" s="532"/>
      <c r="T22" s="532"/>
      <c r="U22" s="532"/>
      <c r="V22" s="532"/>
      <c r="W22" s="532"/>
      <c r="X22" s="532"/>
      <c r="Y22" s="534"/>
      <c r="Z22" s="530"/>
      <c r="AA22" s="533"/>
    </row>
    <row r="23" spans="2:27" ht="24.95" customHeight="1">
      <c r="B23" s="258" t="s">
        <v>788</v>
      </c>
      <c r="C23" s="542"/>
      <c r="D23" s="537" t="s">
        <v>500</v>
      </c>
      <c r="E23" s="537"/>
      <c r="F23" s="541"/>
      <c r="G23" s="832"/>
      <c r="H23" s="833"/>
      <c r="I23" s="802"/>
      <c r="J23" s="802"/>
      <c r="K23" s="543">
        <v>2.2499999999999999E-2</v>
      </c>
      <c r="L23" s="539">
        <f t="shared" si="1"/>
        <v>0</v>
      </c>
      <c r="M23" s="539">
        <f t="shared" si="2"/>
        <v>0</v>
      </c>
      <c r="N23" s="539">
        <f t="shared" si="3"/>
        <v>0</v>
      </c>
      <c r="O23" s="539">
        <f t="shared" si="4"/>
        <v>0</v>
      </c>
      <c r="P23" s="539">
        <f t="shared" si="5"/>
        <v>0</v>
      </c>
      <c r="Q23" s="532"/>
      <c r="R23" s="532"/>
      <c r="S23" s="532"/>
      <c r="T23" s="532"/>
      <c r="U23" s="532"/>
      <c r="V23" s="532"/>
      <c r="W23" s="532"/>
      <c r="X23" s="532"/>
      <c r="Y23" s="534"/>
      <c r="Z23" s="530"/>
      <c r="AA23" s="533"/>
    </row>
    <row r="24" spans="2:27" ht="24.95" customHeight="1">
      <c r="B24" s="258" t="s">
        <v>789</v>
      </c>
      <c r="C24" s="540" t="s">
        <v>501</v>
      </c>
      <c r="D24" s="537"/>
      <c r="E24" s="537"/>
      <c r="F24" s="541"/>
      <c r="G24" s="801"/>
      <c r="H24" s="802"/>
      <c r="I24" s="798">
        <f>SUM(I25:I32)</f>
        <v>0</v>
      </c>
      <c r="J24" s="798">
        <f>SUM(J25:J32)</f>
        <v>0</v>
      </c>
      <c r="K24" s="544"/>
      <c r="L24" s="532"/>
      <c r="M24" s="532"/>
      <c r="N24" s="532"/>
      <c r="O24" s="532"/>
      <c r="P24" s="532"/>
      <c r="Q24" s="539">
        <f>SUM(O25:O32)</f>
        <v>0</v>
      </c>
      <c r="R24" s="539">
        <f>SUM(P25:P32)</f>
        <v>0</v>
      </c>
      <c r="S24" s="539">
        <f>MIN(Q24:R24)</f>
        <v>0</v>
      </c>
      <c r="T24" s="539">
        <f>IF(Q24&gt;R24,Q24-S24,0)</f>
        <v>0</v>
      </c>
      <c r="U24" s="539">
        <f>IF(R24&gt;Q24,R24-S24,0)</f>
        <v>0</v>
      </c>
      <c r="V24" s="532"/>
      <c r="W24" s="532"/>
      <c r="X24" s="532"/>
      <c r="Y24" s="534"/>
      <c r="Z24" s="530"/>
      <c r="AA24" s="533"/>
    </row>
    <row r="25" spans="2:27" ht="24.95" customHeight="1">
      <c r="B25" s="258" t="s">
        <v>790</v>
      </c>
      <c r="C25" s="542"/>
      <c r="D25" s="537" t="s">
        <v>502</v>
      </c>
      <c r="E25" s="537"/>
      <c r="F25" s="541"/>
      <c r="G25" s="832"/>
      <c r="H25" s="833"/>
      <c r="I25" s="802"/>
      <c r="J25" s="802"/>
      <c r="K25" s="543">
        <v>2.75E-2</v>
      </c>
      <c r="L25" s="539">
        <f t="shared" si="1"/>
        <v>0</v>
      </c>
      <c r="M25" s="539">
        <f t="shared" si="2"/>
        <v>0</v>
      </c>
      <c r="N25" s="539">
        <f t="shared" si="3"/>
        <v>0</v>
      </c>
      <c r="O25" s="539">
        <f t="shared" si="4"/>
        <v>0</v>
      </c>
      <c r="P25" s="539">
        <f t="shared" si="5"/>
        <v>0</v>
      </c>
      <c r="Q25" s="532"/>
      <c r="R25" s="532"/>
      <c r="S25" s="532"/>
      <c r="T25" s="532"/>
      <c r="U25" s="532"/>
      <c r="V25" s="532"/>
      <c r="W25" s="532"/>
      <c r="X25" s="532"/>
      <c r="Y25" s="534"/>
      <c r="Z25" s="530"/>
      <c r="AA25" s="533"/>
    </row>
    <row r="26" spans="2:27" ht="24.95" customHeight="1">
      <c r="B26" s="258" t="s">
        <v>791</v>
      </c>
      <c r="C26" s="542"/>
      <c r="D26" s="537" t="s">
        <v>503</v>
      </c>
      <c r="E26" s="537"/>
      <c r="F26" s="541"/>
      <c r="G26" s="832"/>
      <c r="H26" s="833"/>
      <c r="I26" s="802"/>
      <c r="J26" s="802"/>
      <c r="K26" s="543">
        <v>3.2500000000000001E-2</v>
      </c>
      <c r="L26" s="539">
        <f t="shared" si="1"/>
        <v>0</v>
      </c>
      <c r="M26" s="539">
        <f t="shared" si="2"/>
        <v>0</v>
      </c>
      <c r="N26" s="539">
        <f t="shared" si="3"/>
        <v>0</v>
      </c>
      <c r="O26" s="539">
        <f t="shared" si="4"/>
        <v>0</v>
      </c>
      <c r="P26" s="539">
        <f t="shared" si="5"/>
        <v>0</v>
      </c>
      <c r="Q26" s="532"/>
      <c r="R26" s="532"/>
      <c r="S26" s="532"/>
      <c r="T26" s="532"/>
      <c r="U26" s="532"/>
      <c r="V26" s="532"/>
      <c r="W26" s="532"/>
      <c r="X26" s="532"/>
      <c r="Y26" s="534"/>
      <c r="Z26" s="530"/>
      <c r="AA26" s="533"/>
    </row>
    <row r="27" spans="2:27" ht="24.95" customHeight="1">
      <c r="B27" s="258" t="s">
        <v>792</v>
      </c>
      <c r="C27" s="542"/>
      <c r="D27" s="537" t="s">
        <v>504</v>
      </c>
      <c r="E27" s="537"/>
      <c r="F27" s="541"/>
      <c r="G27" s="832"/>
      <c r="H27" s="833"/>
      <c r="I27" s="802"/>
      <c r="J27" s="802"/>
      <c r="K27" s="543">
        <v>3.7499999999999999E-2</v>
      </c>
      <c r="L27" s="539">
        <f t="shared" si="1"/>
        <v>0</v>
      </c>
      <c r="M27" s="539">
        <f t="shared" si="2"/>
        <v>0</v>
      </c>
      <c r="N27" s="539">
        <f t="shared" si="3"/>
        <v>0</v>
      </c>
      <c r="O27" s="539">
        <f t="shared" si="4"/>
        <v>0</v>
      </c>
      <c r="P27" s="539">
        <f t="shared" si="5"/>
        <v>0</v>
      </c>
      <c r="Q27" s="532"/>
      <c r="R27" s="532"/>
      <c r="S27" s="532"/>
      <c r="T27" s="532"/>
      <c r="U27" s="532"/>
      <c r="V27" s="532"/>
      <c r="W27" s="532"/>
      <c r="X27" s="532"/>
      <c r="Y27" s="534"/>
      <c r="Z27" s="530"/>
      <c r="AA27" s="533"/>
    </row>
    <row r="28" spans="2:27" ht="24.95" customHeight="1">
      <c r="B28" s="258" t="s">
        <v>793</v>
      </c>
      <c r="C28" s="542"/>
      <c r="D28" s="537" t="s">
        <v>505</v>
      </c>
      <c r="E28" s="537"/>
      <c r="F28" s="541"/>
      <c r="G28" s="832"/>
      <c r="H28" s="833"/>
      <c r="I28" s="802"/>
      <c r="J28" s="802"/>
      <c r="K28" s="543">
        <v>4.4999999999999998E-2</v>
      </c>
      <c r="L28" s="539">
        <f t="shared" si="1"/>
        <v>0</v>
      </c>
      <c r="M28" s="539">
        <f t="shared" si="2"/>
        <v>0</v>
      </c>
      <c r="N28" s="539">
        <f t="shared" si="3"/>
        <v>0</v>
      </c>
      <c r="O28" s="539">
        <f t="shared" si="4"/>
        <v>0</v>
      </c>
      <c r="P28" s="539">
        <f t="shared" si="5"/>
        <v>0</v>
      </c>
      <c r="Q28" s="532"/>
      <c r="R28" s="532"/>
      <c r="S28" s="532"/>
      <c r="T28" s="532"/>
      <c r="U28" s="532"/>
      <c r="V28" s="532"/>
      <c r="W28" s="532"/>
      <c r="X28" s="532"/>
      <c r="Y28" s="534"/>
      <c r="Z28" s="530"/>
      <c r="AA28" s="533"/>
    </row>
    <row r="29" spans="2:27" ht="24.95" customHeight="1">
      <c r="B29" s="258" t="s">
        <v>794</v>
      </c>
      <c r="C29" s="542"/>
      <c r="D29" s="537" t="s">
        <v>506</v>
      </c>
      <c r="E29" s="537"/>
      <c r="F29" s="541"/>
      <c r="G29" s="832"/>
      <c r="H29" s="833"/>
      <c r="I29" s="802"/>
      <c r="J29" s="802"/>
      <c r="K29" s="543">
        <v>5.2499999999999998E-2</v>
      </c>
      <c r="L29" s="539">
        <f t="shared" si="1"/>
        <v>0</v>
      </c>
      <c r="M29" s="539">
        <f t="shared" si="2"/>
        <v>0</v>
      </c>
      <c r="N29" s="539">
        <f t="shared" si="3"/>
        <v>0</v>
      </c>
      <c r="O29" s="539">
        <f t="shared" si="4"/>
        <v>0</v>
      </c>
      <c r="P29" s="539">
        <f t="shared" si="5"/>
        <v>0</v>
      </c>
      <c r="Q29" s="532"/>
      <c r="R29" s="532"/>
      <c r="S29" s="532"/>
      <c r="T29" s="532"/>
      <c r="U29" s="532"/>
      <c r="V29" s="532"/>
      <c r="W29" s="532"/>
      <c r="X29" s="532"/>
      <c r="Y29" s="534"/>
      <c r="Z29" s="530"/>
      <c r="AA29" s="533"/>
    </row>
    <row r="30" spans="2:27" ht="24.95" customHeight="1">
      <c r="B30" s="258" t="s">
        <v>795</v>
      </c>
      <c r="C30" s="542"/>
      <c r="D30" s="537" t="s">
        <v>507</v>
      </c>
      <c r="E30" s="537"/>
      <c r="F30" s="541"/>
      <c r="G30" s="832"/>
      <c r="H30" s="833"/>
      <c r="I30" s="802"/>
      <c r="J30" s="802"/>
      <c r="K30" s="543">
        <v>0.06</v>
      </c>
      <c r="L30" s="539">
        <f t="shared" si="1"/>
        <v>0</v>
      </c>
      <c r="M30" s="539">
        <f t="shared" si="2"/>
        <v>0</v>
      </c>
      <c r="N30" s="539">
        <f t="shared" si="3"/>
        <v>0</v>
      </c>
      <c r="O30" s="539">
        <f t="shared" si="4"/>
        <v>0</v>
      </c>
      <c r="P30" s="539">
        <f t="shared" si="5"/>
        <v>0</v>
      </c>
      <c r="Q30" s="532"/>
      <c r="R30" s="532"/>
      <c r="S30" s="532"/>
      <c r="T30" s="532"/>
      <c r="U30" s="532"/>
      <c r="V30" s="532"/>
      <c r="W30" s="532"/>
      <c r="X30" s="532"/>
      <c r="Y30" s="534"/>
      <c r="Z30" s="530"/>
      <c r="AA30" s="533"/>
    </row>
    <row r="31" spans="2:27" ht="24.95" customHeight="1">
      <c r="B31" s="258" t="s">
        <v>796</v>
      </c>
      <c r="C31" s="542"/>
      <c r="D31" s="537" t="s">
        <v>508</v>
      </c>
      <c r="E31" s="537"/>
      <c r="F31" s="541"/>
      <c r="G31" s="832"/>
      <c r="H31" s="833"/>
      <c r="I31" s="802"/>
      <c r="J31" s="802"/>
      <c r="K31" s="543">
        <v>0.08</v>
      </c>
      <c r="L31" s="539">
        <f t="shared" si="1"/>
        <v>0</v>
      </c>
      <c r="M31" s="539">
        <f t="shared" si="2"/>
        <v>0</v>
      </c>
      <c r="N31" s="539">
        <f t="shared" si="3"/>
        <v>0</v>
      </c>
      <c r="O31" s="539">
        <f t="shared" si="4"/>
        <v>0</v>
      </c>
      <c r="P31" s="539">
        <f t="shared" si="5"/>
        <v>0</v>
      </c>
      <c r="Q31" s="532"/>
      <c r="R31" s="532"/>
      <c r="S31" s="532"/>
      <c r="T31" s="532"/>
      <c r="U31" s="532"/>
      <c r="V31" s="532"/>
      <c r="W31" s="532"/>
      <c r="X31" s="532"/>
      <c r="Y31" s="534"/>
      <c r="Z31" s="530"/>
      <c r="AA31" s="533"/>
    </row>
    <row r="32" spans="2:27" ht="24.95" customHeight="1">
      <c r="B32" s="258" t="s">
        <v>797</v>
      </c>
      <c r="C32" s="542"/>
      <c r="D32" s="537" t="s">
        <v>509</v>
      </c>
      <c r="E32" s="537"/>
      <c r="F32" s="541"/>
      <c r="G32" s="832"/>
      <c r="H32" s="833"/>
      <c r="I32" s="802"/>
      <c r="J32" s="802"/>
      <c r="K32" s="543">
        <v>0.125</v>
      </c>
      <c r="L32" s="539">
        <f t="shared" si="1"/>
        <v>0</v>
      </c>
      <c r="M32" s="539">
        <f t="shared" si="2"/>
        <v>0</v>
      </c>
      <c r="N32" s="539">
        <f t="shared" si="3"/>
        <v>0</v>
      </c>
      <c r="O32" s="539">
        <f t="shared" si="4"/>
        <v>0</v>
      </c>
      <c r="P32" s="539">
        <f t="shared" si="5"/>
        <v>0</v>
      </c>
      <c r="Q32" s="532"/>
      <c r="R32" s="532"/>
      <c r="S32" s="532"/>
      <c r="T32" s="532"/>
      <c r="U32" s="532"/>
      <c r="V32" s="532"/>
      <c r="W32" s="532"/>
      <c r="X32" s="532"/>
      <c r="Y32" s="534"/>
      <c r="Z32" s="534"/>
      <c r="AA32" s="535"/>
    </row>
    <row r="33" spans="2:27" ht="24.95" customHeight="1">
      <c r="B33" s="258" t="s">
        <v>798</v>
      </c>
      <c r="C33" s="536" t="s">
        <v>510</v>
      </c>
      <c r="D33" s="537"/>
      <c r="E33" s="537"/>
      <c r="F33" s="538"/>
      <c r="G33" s="801"/>
      <c r="H33" s="802"/>
      <c r="I33" s="802"/>
      <c r="J33" s="802"/>
      <c r="K33" s="531"/>
      <c r="L33" s="532"/>
      <c r="M33" s="532"/>
      <c r="N33" s="532"/>
      <c r="O33" s="532"/>
      <c r="P33" s="532"/>
      <c r="Q33" s="532"/>
      <c r="R33" s="532"/>
      <c r="S33" s="532"/>
      <c r="T33" s="532"/>
      <c r="U33" s="532"/>
      <c r="V33" s="532"/>
      <c r="W33" s="532"/>
      <c r="X33" s="532"/>
      <c r="Y33" s="802"/>
      <c r="Z33" s="802"/>
      <c r="AA33" s="533"/>
    </row>
    <row r="34" spans="2:27" ht="24.95" customHeight="1">
      <c r="B34" s="258" t="s">
        <v>799</v>
      </c>
      <c r="C34" s="540" t="s">
        <v>492</v>
      </c>
      <c r="D34" s="545"/>
      <c r="E34" s="537"/>
      <c r="F34" s="538"/>
      <c r="G34" s="801"/>
      <c r="H34" s="802"/>
      <c r="I34" s="802"/>
      <c r="J34" s="802"/>
      <c r="K34" s="531"/>
      <c r="L34" s="532"/>
      <c r="M34" s="532"/>
      <c r="N34" s="532"/>
      <c r="O34" s="532"/>
      <c r="P34" s="532"/>
      <c r="Q34" s="532"/>
      <c r="R34" s="532"/>
      <c r="S34" s="532"/>
      <c r="T34" s="532"/>
      <c r="U34" s="532"/>
      <c r="V34" s="532"/>
      <c r="W34" s="532"/>
      <c r="X34" s="532"/>
      <c r="Y34" s="534"/>
      <c r="Z34" s="530"/>
      <c r="AA34" s="533"/>
    </row>
    <row r="35" spans="2:27" ht="24.95" customHeight="1">
      <c r="B35" s="258" t="s">
        <v>800</v>
      </c>
      <c r="C35" s="540" t="s">
        <v>497</v>
      </c>
      <c r="D35" s="545"/>
      <c r="E35" s="537"/>
      <c r="F35" s="538"/>
      <c r="G35" s="801"/>
      <c r="H35" s="802"/>
      <c r="I35" s="802"/>
      <c r="J35" s="802"/>
      <c r="K35" s="531"/>
      <c r="L35" s="532"/>
      <c r="M35" s="532"/>
      <c r="N35" s="532"/>
      <c r="O35" s="532"/>
      <c r="P35" s="532"/>
      <c r="Q35" s="532"/>
      <c r="R35" s="532"/>
      <c r="S35" s="532"/>
      <c r="T35" s="532"/>
      <c r="U35" s="532"/>
      <c r="V35" s="532"/>
      <c r="W35" s="532"/>
      <c r="X35" s="532"/>
      <c r="Y35" s="534"/>
      <c r="Z35" s="530"/>
      <c r="AA35" s="533"/>
    </row>
    <row r="36" spans="2:27" ht="24.95" customHeight="1">
      <c r="B36" s="258" t="s">
        <v>801</v>
      </c>
      <c r="C36" s="540" t="s">
        <v>501</v>
      </c>
      <c r="D36" s="545"/>
      <c r="E36" s="537"/>
      <c r="F36" s="538"/>
      <c r="G36" s="801"/>
      <c r="H36" s="802"/>
      <c r="I36" s="802"/>
      <c r="J36" s="802"/>
      <c r="K36" s="531"/>
      <c r="L36" s="532"/>
      <c r="M36" s="532"/>
      <c r="N36" s="532"/>
      <c r="O36" s="532"/>
      <c r="P36" s="532"/>
      <c r="Q36" s="532"/>
      <c r="R36" s="532"/>
      <c r="S36" s="532"/>
      <c r="T36" s="532"/>
      <c r="U36" s="532"/>
      <c r="V36" s="532"/>
      <c r="W36" s="532"/>
      <c r="X36" s="532"/>
      <c r="Y36" s="534"/>
      <c r="Z36" s="530"/>
      <c r="AA36" s="533"/>
    </row>
    <row r="37" spans="2:27" ht="24.95" customHeight="1">
      <c r="B37" s="258" t="s">
        <v>802</v>
      </c>
      <c r="C37" s="526" t="s">
        <v>511</v>
      </c>
      <c r="D37" s="537"/>
      <c r="E37" s="537"/>
      <c r="F37" s="538"/>
      <c r="G37" s="801"/>
      <c r="H37" s="802"/>
      <c r="I37" s="802"/>
      <c r="J37" s="802"/>
      <c r="K37" s="531"/>
      <c r="L37" s="532"/>
      <c r="M37" s="532"/>
      <c r="N37" s="532"/>
      <c r="O37" s="532"/>
      <c r="P37" s="532"/>
      <c r="Q37" s="532"/>
      <c r="R37" s="532"/>
      <c r="S37" s="532"/>
      <c r="T37" s="532"/>
      <c r="U37" s="532"/>
      <c r="V37" s="532"/>
      <c r="W37" s="532"/>
      <c r="X37" s="532"/>
      <c r="Y37" s="802"/>
      <c r="Z37" s="798">
        <f>Z38+Z47+Z48</f>
        <v>0</v>
      </c>
      <c r="AA37" s="533"/>
    </row>
    <row r="38" spans="2:27" ht="24.95" customHeight="1">
      <c r="B38" s="258">
        <v>251</v>
      </c>
      <c r="C38" s="546" t="s">
        <v>513</v>
      </c>
      <c r="D38" s="547"/>
      <c r="E38" s="547"/>
      <c r="F38" s="548"/>
      <c r="G38" s="834"/>
      <c r="H38" s="835"/>
      <c r="I38" s="835"/>
      <c r="J38" s="835"/>
      <c r="K38" s="531"/>
      <c r="L38" s="532"/>
      <c r="M38" s="532"/>
      <c r="N38" s="532"/>
      <c r="O38" s="532"/>
      <c r="P38" s="532"/>
      <c r="Q38" s="532"/>
      <c r="R38" s="532"/>
      <c r="S38" s="532"/>
      <c r="T38" s="532"/>
      <c r="U38" s="532"/>
      <c r="V38" s="532"/>
      <c r="W38" s="532"/>
      <c r="X38" s="532"/>
      <c r="Y38" s="550"/>
      <c r="Z38" s="798">
        <f>Z39+Z40+Z44+Z45+Z46</f>
        <v>0</v>
      </c>
      <c r="AA38" s="533"/>
    </row>
    <row r="39" spans="2:27" ht="24.95" customHeight="1">
      <c r="B39" s="258" t="s">
        <v>803</v>
      </c>
      <c r="C39" s="551" t="s">
        <v>514</v>
      </c>
      <c r="D39" s="552"/>
      <c r="E39" s="552"/>
      <c r="F39" s="553"/>
      <c r="G39" s="801"/>
      <c r="H39" s="802"/>
      <c r="I39" s="802"/>
      <c r="J39" s="802"/>
      <c r="K39" s="531"/>
      <c r="L39" s="532"/>
      <c r="M39" s="532"/>
      <c r="N39" s="532"/>
      <c r="O39" s="532"/>
      <c r="P39" s="532"/>
      <c r="Q39" s="532"/>
      <c r="R39" s="532"/>
      <c r="S39" s="532"/>
      <c r="T39" s="532"/>
      <c r="U39" s="532"/>
      <c r="V39" s="532"/>
      <c r="W39" s="532"/>
      <c r="X39" s="532"/>
      <c r="Y39" s="802"/>
      <c r="Z39" s="802"/>
      <c r="AA39" s="533"/>
    </row>
    <row r="40" spans="2:27" ht="24.95" customHeight="1">
      <c r="B40" s="258" t="s">
        <v>804</v>
      </c>
      <c r="C40" s="551" t="s">
        <v>515</v>
      </c>
      <c r="D40" s="547"/>
      <c r="E40" s="547"/>
      <c r="F40" s="553"/>
      <c r="G40" s="801"/>
      <c r="H40" s="802"/>
      <c r="I40" s="802"/>
      <c r="J40" s="802"/>
      <c r="K40" s="531"/>
      <c r="L40" s="532"/>
      <c r="M40" s="532"/>
      <c r="N40" s="532"/>
      <c r="O40" s="532"/>
      <c r="P40" s="532"/>
      <c r="Q40" s="532"/>
      <c r="R40" s="532"/>
      <c r="S40" s="532"/>
      <c r="T40" s="532"/>
      <c r="U40" s="532"/>
      <c r="V40" s="532"/>
      <c r="W40" s="532"/>
      <c r="X40" s="532"/>
      <c r="Y40" s="802"/>
      <c r="Z40" s="798">
        <f>Z41+Z42+Z43</f>
        <v>0</v>
      </c>
      <c r="AA40" s="533"/>
    </row>
    <row r="41" spans="2:27" ht="24.95" customHeight="1">
      <c r="B41" s="258" t="s">
        <v>805</v>
      </c>
      <c r="C41" s="554" t="s">
        <v>516</v>
      </c>
      <c r="D41" s="547"/>
      <c r="E41" s="555"/>
      <c r="F41" s="553"/>
      <c r="G41" s="801"/>
      <c r="H41" s="802"/>
      <c r="I41" s="802"/>
      <c r="J41" s="802"/>
      <c r="K41" s="531"/>
      <c r="L41" s="532"/>
      <c r="M41" s="532"/>
      <c r="N41" s="532"/>
      <c r="O41" s="532"/>
      <c r="P41" s="532"/>
      <c r="Q41" s="532"/>
      <c r="R41" s="532"/>
      <c r="S41" s="532"/>
      <c r="T41" s="532"/>
      <c r="U41" s="532"/>
      <c r="V41" s="532"/>
      <c r="W41" s="532"/>
      <c r="X41" s="532"/>
      <c r="Y41" s="802"/>
      <c r="Z41" s="802"/>
      <c r="AA41" s="533"/>
    </row>
    <row r="42" spans="2:27" ht="24.95" customHeight="1">
      <c r="B42" s="258" t="s">
        <v>806</v>
      </c>
      <c r="C42" s="554" t="s">
        <v>517</v>
      </c>
      <c r="D42" s="547"/>
      <c r="E42" s="555"/>
      <c r="F42" s="553"/>
      <c r="G42" s="801"/>
      <c r="H42" s="802"/>
      <c r="I42" s="802"/>
      <c r="J42" s="802"/>
      <c r="K42" s="531"/>
      <c r="L42" s="532"/>
      <c r="M42" s="532"/>
      <c r="N42" s="532"/>
      <c r="O42" s="532"/>
      <c r="P42" s="532"/>
      <c r="Q42" s="532"/>
      <c r="R42" s="532"/>
      <c r="S42" s="532"/>
      <c r="T42" s="532"/>
      <c r="U42" s="532"/>
      <c r="V42" s="532"/>
      <c r="W42" s="532"/>
      <c r="X42" s="532"/>
      <c r="Y42" s="802"/>
      <c r="Z42" s="802"/>
      <c r="AA42" s="533"/>
    </row>
    <row r="43" spans="2:27" ht="24.95" customHeight="1">
      <c r="B43" s="258" t="s">
        <v>807</v>
      </c>
      <c r="C43" s="554" t="s">
        <v>518</v>
      </c>
      <c r="D43" s="547"/>
      <c r="E43" s="555"/>
      <c r="F43" s="553"/>
      <c r="G43" s="801"/>
      <c r="H43" s="802"/>
      <c r="I43" s="802"/>
      <c r="J43" s="802"/>
      <c r="K43" s="531"/>
      <c r="L43" s="532"/>
      <c r="M43" s="532"/>
      <c r="N43" s="532"/>
      <c r="O43" s="532"/>
      <c r="P43" s="532"/>
      <c r="Q43" s="532"/>
      <c r="R43" s="532"/>
      <c r="S43" s="532"/>
      <c r="T43" s="532"/>
      <c r="U43" s="532"/>
      <c r="V43" s="532"/>
      <c r="W43" s="532"/>
      <c r="X43" s="532"/>
      <c r="Y43" s="802"/>
      <c r="Z43" s="802"/>
      <c r="AA43" s="533"/>
    </row>
    <row r="44" spans="2:27" ht="24.95" customHeight="1">
      <c r="B44" s="258" t="s">
        <v>808</v>
      </c>
      <c r="C44" s="551" t="s">
        <v>519</v>
      </c>
      <c r="D44" s="547"/>
      <c r="E44" s="547"/>
      <c r="F44" s="553"/>
      <c r="G44" s="801"/>
      <c r="H44" s="802"/>
      <c r="I44" s="802"/>
      <c r="J44" s="802"/>
      <c r="K44" s="531"/>
      <c r="L44" s="532"/>
      <c r="M44" s="532"/>
      <c r="N44" s="532"/>
      <c r="O44" s="532"/>
      <c r="P44" s="532"/>
      <c r="Q44" s="532"/>
      <c r="R44" s="532"/>
      <c r="S44" s="532"/>
      <c r="T44" s="532"/>
      <c r="U44" s="532"/>
      <c r="V44" s="532"/>
      <c r="W44" s="532"/>
      <c r="X44" s="532"/>
      <c r="Y44" s="802"/>
      <c r="Z44" s="798">
        <f>Y44*0.08</f>
        <v>0</v>
      </c>
      <c r="AA44" s="533"/>
    </row>
    <row r="45" spans="2:27" ht="24.95" customHeight="1">
      <c r="B45" s="258" t="s">
        <v>809</v>
      </c>
      <c r="C45" s="551" t="s">
        <v>520</v>
      </c>
      <c r="D45" s="547"/>
      <c r="E45" s="547"/>
      <c r="F45" s="553"/>
      <c r="G45" s="801"/>
      <c r="H45" s="802"/>
      <c r="I45" s="802"/>
      <c r="J45" s="802"/>
      <c r="K45" s="531"/>
      <c r="L45" s="532"/>
      <c r="M45" s="532"/>
      <c r="N45" s="532"/>
      <c r="O45" s="532"/>
      <c r="P45" s="532"/>
      <c r="Q45" s="532"/>
      <c r="R45" s="532"/>
      <c r="S45" s="532"/>
      <c r="T45" s="532"/>
      <c r="U45" s="532"/>
      <c r="V45" s="532"/>
      <c r="W45" s="532"/>
      <c r="X45" s="532"/>
      <c r="Y45" s="802"/>
      <c r="Z45" s="798">
        <f>Y45*0.12</f>
        <v>0</v>
      </c>
      <c r="AA45" s="533"/>
    </row>
    <row r="46" spans="2:27" ht="24.95" customHeight="1">
      <c r="B46" s="258" t="s">
        <v>810</v>
      </c>
      <c r="C46" s="556" t="s">
        <v>522</v>
      </c>
      <c r="D46" s="547"/>
      <c r="E46" s="547"/>
      <c r="F46" s="553"/>
      <c r="G46" s="801"/>
      <c r="H46" s="802"/>
      <c r="I46" s="802"/>
      <c r="J46" s="802"/>
      <c r="K46" s="531"/>
      <c r="L46" s="532"/>
      <c r="M46" s="532"/>
      <c r="N46" s="532"/>
      <c r="O46" s="532"/>
      <c r="P46" s="532"/>
      <c r="Q46" s="532"/>
      <c r="R46" s="532"/>
      <c r="S46" s="532"/>
      <c r="T46" s="532"/>
      <c r="U46" s="532"/>
      <c r="V46" s="532"/>
      <c r="W46" s="532"/>
      <c r="X46" s="532"/>
      <c r="Y46" s="802"/>
      <c r="Z46" s="802"/>
      <c r="AA46" s="533"/>
    </row>
    <row r="47" spans="2:27" ht="24.95" customHeight="1">
      <c r="B47" s="258">
        <v>325</v>
      </c>
      <c r="C47" s="546" t="s">
        <v>524</v>
      </c>
      <c r="D47" s="557"/>
      <c r="E47" s="547"/>
      <c r="F47" s="548"/>
      <c r="G47" s="549"/>
      <c r="H47" s="550"/>
      <c r="I47" s="550"/>
      <c r="J47" s="550"/>
      <c r="K47" s="531"/>
      <c r="L47" s="532"/>
      <c r="M47" s="532"/>
      <c r="N47" s="532"/>
      <c r="O47" s="532"/>
      <c r="P47" s="532"/>
      <c r="Q47" s="532"/>
      <c r="R47" s="532"/>
      <c r="S47" s="532"/>
      <c r="T47" s="532"/>
      <c r="U47" s="532"/>
      <c r="V47" s="532"/>
      <c r="W47" s="532"/>
      <c r="X47" s="532"/>
      <c r="Y47" s="550"/>
      <c r="Z47" s="839"/>
      <c r="AA47" s="533"/>
    </row>
    <row r="48" spans="2:27" ht="24.95" customHeight="1">
      <c r="B48" s="258">
        <v>330</v>
      </c>
      <c r="C48" s="546" t="s">
        <v>525</v>
      </c>
      <c r="D48" s="557"/>
      <c r="E48" s="547"/>
      <c r="F48" s="548"/>
      <c r="G48" s="549"/>
      <c r="H48" s="550"/>
      <c r="I48" s="550"/>
      <c r="J48" s="550"/>
      <c r="K48" s="531"/>
      <c r="L48" s="532"/>
      <c r="M48" s="532"/>
      <c r="N48" s="532"/>
      <c r="O48" s="532"/>
      <c r="P48" s="532"/>
      <c r="Q48" s="532"/>
      <c r="R48" s="532"/>
      <c r="S48" s="532"/>
      <c r="T48" s="532"/>
      <c r="U48" s="532"/>
      <c r="V48" s="532"/>
      <c r="W48" s="532"/>
      <c r="X48" s="532"/>
      <c r="Y48" s="550"/>
      <c r="Z48" s="839"/>
      <c r="AA48" s="533"/>
    </row>
    <row r="49" spans="2:27" ht="24.95" customHeight="1">
      <c r="B49" s="258" t="s">
        <v>811</v>
      </c>
      <c r="C49" s="542" t="s">
        <v>526</v>
      </c>
      <c r="D49" s="558"/>
      <c r="E49" s="537"/>
      <c r="F49" s="559"/>
      <c r="G49" s="560"/>
      <c r="H49" s="561"/>
      <c r="I49" s="561"/>
      <c r="J49" s="561"/>
      <c r="K49" s="562"/>
      <c r="L49" s="563"/>
      <c r="M49" s="563"/>
      <c r="N49" s="563"/>
      <c r="O49" s="563"/>
      <c r="P49" s="563"/>
      <c r="Q49" s="563"/>
      <c r="R49" s="563"/>
      <c r="S49" s="563"/>
      <c r="T49" s="563"/>
      <c r="U49" s="563"/>
      <c r="V49" s="563"/>
      <c r="W49" s="563"/>
      <c r="X49" s="563"/>
      <c r="Y49" s="561"/>
      <c r="Z49" s="798">
        <f>Z50+Z51+Z52+Z53+Z54</f>
        <v>0</v>
      </c>
      <c r="AA49" s="533"/>
    </row>
    <row r="50" spans="2:27" ht="24.95" customHeight="1">
      <c r="B50" s="258">
        <v>360</v>
      </c>
      <c r="C50" s="536" t="s">
        <v>527</v>
      </c>
      <c r="D50" s="558"/>
      <c r="E50" s="537"/>
      <c r="F50" s="559"/>
      <c r="G50" s="560"/>
      <c r="H50" s="561"/>
      <c r="I50" s="561"/>
      <c r="J50" s="561"/>
      <c r="K50" s="562"/>
      <c r="L50" s="563"/>
      <c r="M50" s="563"/>
      <c r="N50" s="563"/>
      <c r="O50" s="563"/>
      <c r="P50" s="563"/>
      <c r="Q50" s="563"/>
      <c r="R50" s="563"/>
      <c r="S50" s="563"/>
      <c r="T50" s="563"/>
      <c r="U50" s="563"/>
      <c r="V50" s="563"/>
      <c r="W50" s="563"/>
      <c r="X50" s="563"/>
      <c r="Y50" s="561"/>
      <c r="Z50" s="841"/>
      <c r="AA50" s="533"/>
    </row>
    <row r="51" spans="2:27" ht="24.95" customHeight="1">
      <c r="B51" s="258">
        <v>370</v>
      </c>
      <c r="C51" s="536" t="s">
        <v>528</v>
      </c>
      <c r="D51" s="558"/>
      <c r="E51" s="537"/>
      <c r="F51" s="559"/>
      <c r="G51" s="560"/>
      <c r="H51" s="561"/>
      <c r="I51" s="561"/>
      <c r="J51" s="561"/>
      <c r="K51" s="562"/>
      <c r="L51" s="563"/>
      <c r="M51" s="563"/>
      <c r="N51" s="563"/>
      <c r="O51" s="563"/>
      <c r="P51" s="563"/>
      <c r="Q51" s="563"/>
      <c r="R51" s="563"/>
      <c r="S51" s="563"/>
      <c r="T51" s="563"/>
      <c r="U51" s="563"/>
      <c r="V51" s="563"/>
      <c r="W51" s="563"/>
      <c r="X51" s="563"/>
      <c r="Y51" s="561"/>
      <c r="Z51" s="841"/>
      <c r="AA51" s="533"/>
    </row>
    <row r="52" spans="2:27" ht="24.95" customHeight="1">
      <c r="B52" s="258">
        <v>380</v>
      </c>
      <c r="C52" s="536" t="s">
        <v>529</v>
      </c>
      <c r="D52" s="558"/>
      <c r="E52" s="537"/>
      <c r="F52" s="559"/>
      <c r="G52" s="560"/>
      <c r="H52" s="561"/>
      <c r="I52" s="561"/>
      <c r="J52" s="561"/>
      <c r="K52" s="562"/>
      <c r="L52" s="563"/>
      <c r="M52" s="563"/>
      <c r="N52" s="563"/>
      <c r="O52" s="563"/>
      <c r="P52" s="563"/>
      <c r="Q52" s="563"/>
      <c r="R52" s="563"/>
      <c r="S52" s="563"/>
      <c r="T52" s="563"/>
      <c r="U52" s="563"/>
      <c r="V52" s="563"/>
      <c r="W52" s="563"/>
      <c r="X52" s="563"/>
      <c r="Y52" s="561"/>
      <c r="Z52" s="841"/>
      <c r="AA52" s="533"/>
    </row>
    <row r="53" spans="2:27" ht="24.95" customHeight="1">
      <c r="B53" s="761" t="s">
        <v>530</v>
      </c>
      <c r="C53" s="766" t="s">
        <v>531</v>
      </c>
      <c r="D53" s="767"/>
      <c r="E53" s="768"/>
      <c r="F53" s="603"/>
      <c r="G53" s="604"/>
      <c r="H53" s="605"/>
      <c r="I53" s="605"/>
      <c r="J53" s="605"/>
      <c r="K53" s="606"/>
      <c r="L53" s="607"/>
      <c r="M53" s="607"/>
      <c r="N53" s="607"/>
      <c r="O53" s="607"/>
      <c r="P53" s="607"/>
      <c r="Q53" s="607"/>
      <c r="R53" s="607"/>
      <c r="S53" s="607"/>
      <c r="T53" s="607"/>
      <c r="U53" s="607"/>
      <c r="V53" s="607"/>
      <c r="W53" s="607"/>
      <c r="X53" s="607"/>
      <c r="Y53" s="605"/>
      <c r="Z53" s="843"/>
      <c r="AA53" s="571"/>
    </row>
    <row r="54" spans="2:27" ht="24.95" customHeight="1" thickBot="1">
      <c r="B54" s="277">
        <v>390</v>
      </c>
      <c r="C54" s="564" t="s">
        <v>532</v>
      </c>
      <c r="D54" s="565"/>
      <c r="E54" s="565"/>
      <c r="F54" s="566"/>
      <c r="G54" s="567"/>
      <c r="H54" s="568"/>
      <c r="I54" s="568"/>
      <c r="J54" s="568"/>
      <c r="K54" s="569"/>
      <c r="L54" s="570"/>
      <c r="M54" s="570"/>
      <c r="N54" s="570"/>
      <c r="O54" s="570"/>
      <c r="P54" s="570"/>
      <c r="Q54" s="570"/>
      <c r="R54" s="570"/>
      <c r="S54" s="570"/>
      <c r="T54" s="570"/>
      <c r="U54" s="570"/>
      <c r="V54" s="570"/>
      <c r="W54" s="570"/>
      <c r="X54" s="570"/>
      <c r="Y54" s="568"/>
      <c r="Z54" s="811"/>
      <c r="AA54" s="571"/>
    </row>
    <row r="55" spans="2:27" ht="15">
      <c r="B55" s="284"/>
      <c r="C55" s="285"/>
      <c r="D55" s="285"/>
      <c r="E55" s="285"/>
      <c r="F55" s="285"/>
      <c r="G55" s="286"/>
      <c r="H55" s="286"/>
      <c r="I55" s="286"/>
      <c r="J55" s="286"/>
      <c r="K55" s="284"/>
      <c r="L55" s="286"/>
      <c r="M55" s="286"/>
      <c r="N55" s="286"/>
      <c r="O55" s="286"/>
      <c r="P55" s="286"/>
      <c r="Q55" s="286"/>
      <c r="R55" s="286"/>
      <c r="S55" s="286"/>
      <c r="T55" s="286"/>
      <c r="U55" s="286"/>
      <c r="V55" s="286"/>
      <c r="W55" s="286"/>
      <c r="X55" s="286"/>
      <c r="Y55" s="286"/>
      <c r="Z55" s="285"/>
      <c r="AA55" s="285"/>
    </row>
  </sheetData>
  <sheetProtection algorithmName="SHA-512" hashValue="hMF76fd60Y37WcYx1qJqXw21ojQsrXP3oILxf5TeIiTpBWbHL3+61v/CJ1RgBehvSZ62Ho+ej35RzWTPcbYqDw==" saltValue="BHvBb77E4YkMIfRWoARH3g==" spinCount="100000" sheet="1" objects="1" scenarios="1"/>
  <mergeCells count="17">
    <mergeCell ref="C13:F13"/>
    <mergeCell ref="Q7:R8"/>
    <mergeCell ref="S7:S8"/>
    <mergeCell ref="T7:U8"/>
    <mergeCell ref="V7:X7"/>
    <mergeCell ref="Y7:Y8"/>
    <mergeCell ref="C12:F12"/>
    <mergeCell ref="B2:AA2"/>
    <mergeCell ref="G6:Y6"/>
    <mergeCell ref="Z6:Z8"/>
    <mergeCell ref="AA6:AA8"/>
    <mergeCell ref="G7:H7"/>
    <mergeCell ref="I7:J7"/>
    <mergeCell ref="K7:K8"/>
    <mergeCell ref="L7:M8"/>
    <mergeCell ref="N7:N8"/>
    <mergeCell ref="O7:P8"/>
  </mergeCells>
  <printOptions horizontalCentered="1" verticalCentered="1"/>
  <pageMargins left="0.31496062992125984" right="0.31496062992125984" top="0.74803149606299213" bottom="0.74803149606299213" header="0.31496062992125984" footer="0.31496062992125984"/>
  <pageSetup paperSize="8" scale="33" orientation="landscape" r:id="rId1"/>
  <headerFooter scaleWithDoc="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6">
    <tabColor theme="4" tint="0.59999389629810485"/>
    <pageSetUpPr fitToPage="1"/>
  </sheetPr>
  <dimension ref="B1:AA55"/>
  <sheetViews>
    <sheetView showGridLines="0" zoomScale="40" zoomScaleNormal="40" zoomScaleSheetLayoutView="25" workbookViewId="0">
      <selection activeCell="G7" sqref="G7:H7"/>
    </sheetView>
  </sheetViews>
  <sheetFormatPr defaultColWidth="11.625" defaultRowHeight="12.75"/>
  <cols>
    <col min="1" max="1" width="2.25" style="220" customWidth="1"/>
    <col min="2" max="2" width="11.625" style="219" customWidth="1"/>
    <col min="3" max="3" width="7.5" style="220" customWidth="1"/>
    <col min="4" max="4" width="6.25" style="220" customWidth="1"/>
    <col min="5" max="5" width="28.25" style="220" customWidth="1"/>
    <col min="6" max="6" width="55.625" style="220" customWidth="1"/>
    <col min="7" max="10" width="19.875" style="221" customWidth="1"/>
    <col min="11" max="11" width="19.875" style="219" customWidth="1"/>
    <col min="12" max="13" width="19.875" style="221" customWidth="1"/>
    <col min="14" max="14" width="21.5" style="221" customWidth="1"/>
    <col min="15" max="18" width="19.875" style="221" customWidth="1"/>
    <col min="19" max="19" width="21.625" style="221" customWidth="1"/>
    <col min="20" max="25" width="19.875" style="221" customWidth="1"/>
    <col min="26" max="26" width="19.875" style="220" customWidth="1"/>
    <col min="27" max="27" width="20.625" style="220" customWidth="1"/>
    <col min="28" max="268" width="10" style="220" customWidth="1"/>
    <col min="269" max="16384" width="11.625" style="220"/>
  </cols>
  <sheetData>
    <row r="1" spans="2:27" ht="13.5" thickBot="1"/>
    <row r="2" spans="2:27" s="222" customFormat="1" ht="36" customHeight="1" thickBot="1">
      <c r="B2" s="1379" t="s">
        <v>475</v>
      </c>
      <c r="C2" s="1380"/>
      <c r="D2" s="1380"/>
      <c r="E2" s="1380"/>
      <c r="F2" s="1380"/>
      <c r="G2" s="1380"/>
      <c r="H2" s="1380"/>
      <c r="I2" s="1380"/>
      <c r="J2" s="1380"/>
      <c r="K2" s="1380"/>
      <c r="L2" s="1380"/>
      <c r="M2" s="1380"/>
      <c r="N2" s="1380"/>
      <c r="O2" s="1380"/>
      <c r="P2" s="1380"/>
      <c r="Q2" s="1380"/>
      <c r="R2" s="1380"/>
      <c r="S2" s="1380"/>
      <c r="T2" s="1380"/>
      <c r="U2" s="1380"/>
      <c r="V2" s="1380"/>
      <c r="W2" s="1380"/>
      <c r="X2" s="1380"/>
      <c r="Y2" s="1380"/>
      <c r="Z2" s="1380"/>
      <c r="AA2" s="1381"/>
    </row>
    <row r="3" spans="2:27" s="224" customFormat="1" ht="9" customHeight="1">
      <c r="B3" s="223"/>
      <c r="C3" s="223"/>
      <c r="D3" s="223"/>
      <c r="E3" s="223"/>
      <c r="F3" s="223"/>
      <c r="G3" s="223"/>
      <c r="H3" s="223"/>
      <c r="I3" s="223"/>
      <c r="J3" s="223"/>
      <c r="K3" s="515"/>
      <c r="L3" s="223"/>
      <c r="M3" s="223"/>
      <c r="N3" s="223"/>
      <c r="O3" s="223"/>
      <c r="P3" s="223"/>
      <c r="Q3" s="223"/>
      <c r="R3" s="223"/>
      <c r="S3" s="223"/>
      <c r="T3" s="223"/>
      <c r="U3" s="223"/>
      <c r="V3" s="223"/>
      <c r="W3" s="223"/>
      <c r="X3" s="223"/>
      <c r="Y3" s="223"/>
      <c r="Z3" s="223"/>
      <c r="AA3" s="223"/>
    </row>
    <row r="4" spans="2:27" s="227" customFormat="1" ht="29.25" customHeight="1">
      <c r="B4" s="225"/>
      <c r="C4" s="226" t="s">
        <v>476</v>
      </c>
      <c r="F4" s="516" t="s">
        <v>991</v>
      </c>
      <c r="G4" s="228"/>
      <c r="H4" s="228"/>
      <c r="I4" s="229"/>
      <c r="J4" s="229"/>
      <c r="K4" s="517"/>
      <c r="L4" s="229"/>
      <c r="M4" s="229"/>
      <c r="N4" s="229"/>
      <c r="O4" s="229"/>
      <c r="P4" s="229"/>
      <c r="Q4" s="229"/>
      <c r="R4" s="229"/>
      <c r="S4" s="229"/>
      <c r="T4" s="229"/>
      <c r="U4" s="229"/>
      <c r="V4" s="229"/>
      <c r="W4" s="229"/>
      <c r="X4" s="229"/>
      <c r="Y4" s="229"/>
    </row>
    <row r="5" spans="2:27" s="227" customFormat="1" ht="9.75" customHeight="1" thickBot="1">
      <c r="B5" s="225"/>
      <c r="C5" s="222"/>
      <c r="G5" s="228"/>
      <c r="I5" s="229"/>
      <c r="J5" s="229"/>
      <c r="K5" s="517"/>
      <c r="L5" s="229"/>
      <c r="M5" s="229"/>
      <c r="N5" s="229"/>
      <c r="O5" s="229"/>
      <c r="P5" s="229"/>
      <c r="Q5" s="229"/>
      <c r="R5" s="229"/>
      <c r="S5" s="229"/>
      <c r="T5" s="229"/>
      <c r="U5" s="229"/>
      <c r="V5" s="229"/>
      <c r="W5" s="229"/>
      <c r="X5" s="229"/>
      <c r="Y5" s="229"/>
    </row>
    <row r="6" spans="2:27" ht="15.75" customHeight="1">
      <c r="B6" s="230"/>
      <c r="C6" s="231"/>
      <c r="D6" s="231"/>
      <c r="E6" s="231"/>
      <c r="F6" s="232"/>
      <c r="G6" s="1382" t="s">
        <v>477</v>
      </c>
      <c r="H6" s="1382"/>
      <c r="I6" s="1382"/>
      <c r="J6" s="1382"/>
      <c r="K6" s="1382"/>
      <c r="L6" s="1382"/>
      <c r="M6" s="1382"/>
      <c r="N6" s="1382"/>
      <c r="O6" s="1382"/>
      <c r="P6" s="1382"/>
      <c r="Q6" s="1382"/>
      <c r="R6" s="1382"/>
      <c r="S6" s="1382"/>
      <c r="T6" s="1382"/>
      <c r="U6" s="1382"/>
      <c r="V6" s="1382"/>
      <c r="W6" s="1382"/>
      <c r="X6" s="1382"/>
      <c r="Y6" s="1383"/>
      <c r="Z6" s="1384" t="s">
        <v>449</v>
      </c>
      <c r="AA6" s="1387" t="s">
        <v>478</v>
      </c>
    </row>
    <row r="7" spans="2:27" ht="67.5" customHeight="1">
      <c r="B7" s="233"/>
      <c r="C7" s="234"/>
      <c r="D7" s="234"/>
      <c r="E7" s="234"/>
      <c r="F7" s="235"/>
      <c r="G7" s="1389" t="s">
        <v>479</v>
      </c>
      <c r="H7" s="1390"/>
      <c r="I7" s="1391" t="s">
        <v>480</v>
      </c>
      <c r="J7" s="1390"/>
      <c r="K7" s="1392" t="s">
        <v>764</v>
      </c>
      <c r="L7" s="1396" t="s">
        <v>765</v>
      </c>
      <c r="M7" s="1397"/>
      <c r="N7" s="1392" t="s">
        <v>766</v>
      </c>
      <c r="O7" s="1396" t="s">
        <v>767</v>
      </c>
      <c r="P7" s="1397"/>
      <c r="Q7" s="1396" t="s">
        <v>768</v>
      </c>
      <c r="R7" s="1397"/>
      <c r="S7" s="1400" t="s">
        <v>769</v>
      </c>
      <c r="T7" s="1396" t="s">
        <v>770</v>
      </c>
      <c r="U7" s="1397"/>
      <c r="V7" s="1391" t="s">
        <v>771</v>
      </c>
      <c r="W7" s="1389"/>
      <c r="X7" s="1390"/>
      <c r="Y7" s="1392" t="s">
        <v>481</v>
      </c>
      <c r="Z7" s="1385"/>
      <c r="AA7" s="1388"/>
    </row>
    <row r="8" spans="2:27" ht="49.5" customHeight="1">
      <c r="B8" s="233"/>
      <c r="C8" s="234"/>
      <c r="D8" s="234"/>
      <c r="E8" s="234"/>
      <c r="F8" s="235"/>
      <c r="G8" s="236" t="s">
        <v>482</v>
      </c>
      <c r="H8" s="237" t="s">
        <v>483</v>
      </c>
      <c r="I8" s="238" t="s">
        <v>482</v>
      </c>
      <c r="J8" s="238" t="s">
        <v>483</v>
      </c>
      <c r="K8" s="1386"/>
      <c r="L8" s="1398"/>
      <c r="M8" s="1399"/>
      <c r="N8" s="1386"/>
      <c r="O8" s="1398"/>
      <c r="P8" s="1399"/>
      <c r="Q8" s="1398"/>
      <c r="R8" s="1399"/>
      <c r="S8" s="1400"/>
      <c r="T8" s="1398"/>
      <c r="U8" s="1399"/>
      <c r="V8" s="238" t="s">
        <v>772</v>
      </c>
      <c r="W8" s="238" t="s">
        <v>773</v>
      </c>
      <c r="X8" s="238" t="s">
        <v>774</v>
      </c>
      <c r="Y8" s="1386"/>
      <c r="Z8" s="1386"/>
      <c r="AA8" s="1388"/>
    </row>
    <row r="9" spans="2:27" ht="20.25" customHeight="1">
      <c r="B9" s="239"/>
      <c r="C9" s="240"/>
      <c r="D9" s="240"/>
      <c r="E9" s="240"/>
      <c r="F9" s="241"/>
      <c r="G9" s="242" t="s">
        <v>775</v>
      </c>
      <c r="H9" s="243" t="s">
        <v>776</v>
      </c>
      <c r="I9" s="244" t="s">
        <v>777</v>
      </c>
      <c r="J9" s="244" t="s">
        <v>778</v>
      </c>
      <c r="K9" s="244"/>
      <c r="L9" s="238" t="s">
        <v>482</v>
      </c>
      <c r="M9" s="238" t="s">
        <v>483</v>
      </c>
      <c r="N9" s="244"/>
      <c r="O9" s="238" t="s">
        <v>482</v>
      </c>
      <c r="P9" s="238" t="s">
        <v>483</v>
      </c>
      <c r="Q9" s="238" t="s">
        <v>482</v>
      </c>
      <c r="R9" s="238" t="s">
        <v>483</v>
      </c>
      <c r="S9" s="244"/>
      <c r="T9" s="238" t="s">
        <v>482</v>
      </c>
      <c r="U9" s="238" t="s">
        <v>483</v>
      </c>
      <c r="V9" s="244"/>
      <c r="W9" s="244"/>
      <c r="X9" s="244"/>
      <c r="Y9" s="244" t="s">
        <v>779</v>
      </c>
      <c r="Z9" s="245" t="s">
        <v>780</v>
      </c>
      <c r="AA9" s="246" t="s">
        <v>781</v>
      </c>
    </row>
    <row r="10" spans="2:27" ht="24.95" customHeight="1">
      <c r="B10" s="247" t="s">
        <v>775</v>
      </c>
      <c r="C10" s="518" t="s">
        <v>484</v>
      </c>
      <c r="D10" s="519"/>
      <c r="E10" s="519"/>
      <c r="F10" s="520"/>
      <c r="G10" s="521"/>
      <c r="H10" s="522"/>
      <c r="I10" s="522"/>
      <c r="J10" s="522"/>
      <c r="K10" s="523"/>
      <c r="L10" s="524"/>
      <c r="M10" s="524"/>
      <c r="N10" s="524"/>
      <c r="O10" s="524"/>
      <c r="P10" s="524"/>
      <c r="Q10" s="524"/>
      <c r="R10" s="524"/>
      <c r="S10" s="524"/>
      <c r="T10" s="524"/>
      <c r="U10" s="524"/>
      <c r="V10" s="524"/>
      <c r="W10" s="524"/>
      <c r="X10" s="524"/>
      <c r="Y10" s="522"/>
      <c r="Z10" s="798">
        <f>Z11+Z37+Z49</f>
        <v>0</v>
      </c>
      <c r="AA10" s="799">
        <f>Z10*12.5</f>
        <v>0</v>
      </c>
    </row>
    <row r="11" spans="2:27" ht="24.95" customHeight="1">
      <c r="B11" s="251" t="s">
        <v>782</v>
      </c>
      <c r="C11" s="526" t="s">
        <v>486</v>
      </c>
      <c r="D11" s="527"/>
      <c r="E11" s="527"/>
      <c r="F11" s="528"/>
      <c r="G11" s="529"/>
      <c r="H11" s="530"/>
      <c r="I11" s="530"/>
      <c r="J11" s="530"/>
      <c r="K11" s="531"/>
      <c r="L11" s="532"/>
      <c r="M11" s="532"/>
      <c r="N11" s="532"/>
      <c r="O11" s="532"/>
      <c r="P11" s="532"/>
      <c r="Q11" s="532"/>
      <c r="R11" s="532"/>
      <c r="S11" s="532"/>
      <c r="T11" s="532"/>
      <c r="U11" s="532"/>
      <c r="V11" s="532"/>
      <c r="W11" s="532"/>
      <c r="X11" s="532"/>
      <c r="Y11" s="530"/>
      <c r="Z11" s="798">
        <f>Z33+Z14</f>
        <v>0</v>
      </c>
      <c r="AA11" s="533"/>
    </row>
    <row r="12" spans="2:27" ht="24.95" customHeight="1">
      <c r="B12" s="251" t="s">
        <v>783</v>
      </c>
      <c r="C12" s="1393" t="s">
        <v>488</v>
      </c>
      <c r="D12" s="1394"/>
      <c r="E12" s="1394"/>
      <c r="F12" s="1395"/>
      <c r="G12" s="801"/>
      <c r="H12" s="802"/>
      <c r="I12" s="831"/>
      <c r="J12" s="831"/>
      <c r="K12" s="531"/>
      <c r="L12" s="532"/>
      <c r="M12" s="532"/>
      <c r="N12" s="532"/>
      <c r="O12" s="532"/>
      <c r="P12" s="532"/>
      <c r="Q12" s="532"/>
      <c r="R12" s="532"/>
      <c r="S12" s="532"/>
      <c r="T12" s="532"/>
      <c r="U12" s="532"/>
      <c r="V12" s="532"/>
      <c r="W12" s="532"/>
      <c r="X12" s="532"/>
      <c r="Y12" s="530"/>
      <c r="Z12" s="534"/>
      <c r="AA12" s="535"/>
    </row>
    <row r="13" spans="2:27" ht="24.95" customHeight="1">
      <c r="B13" s="251" t="s">
        <v>784</v>
      </c>
      <c r="C13" s="1393" t="s">
        <v>490</v>
      </c>
      <c r="D13" s="1394"/>
      <c r="E13" s="1394"/>
      <c r="F13" s="1395"/>
      <c r="G13" s="801"/>
      <c r="H13" s="802"/>
      <c r="I13" s="831"/>
      <c r="J13" s="831"/>
      <c r="K13" s="531"/>
      <c r="L13" s="532"/>
      <c r="M13" s="532"/>
      <c r="N13" s="532"/>
      <c r="O13" s="532"/>
      <c r="P13" s="532"/>
      <c r="Q13" s="532"/>
      <c r="R13" s="532"/>
      <c r="S13" s="532"/>
      <c r="T13" s="532"/>
      <c r="U13" s="532"/>
      <c r="V13" s="532"/>
      <c r="W13" s="532"/>
      <c r="X13" s="532"/>
      <c r="Y13" s="530"/>
      <c r="Z13" s="534"/>
      <c r="AA13" s="535"/>
    </row>
    <row r="14" spans="2:27" ht="24.95" customHeight="1">
      <c r="B14" s="258" t="s">
        <v>776</v>
      </c>
      <c r="C14" s="536" t="s">
        <v>491</v>
      </c>
      <c r="D14" s="537"/>
      <c r="E14" s="537"/>
      <c r="F14" s="538"/>
      <c r="G14" s="798">
        <f>G15+G20+G24</f>
        <v>0</v>
      </c>
      <c r="H14" s="798">
        <f>H15+H20+H24</f>
        <v>0</v>
      </c>
      <c r="I14" s="798">
        <f t="shared" ref="I14:J14" si="0">I15+I20+I24</f>
        <v>0</v>
      </c>
      <c r="J14" s="798">
        <f t="shared" si="0"/>
        <v>0</v>
      </c>
      <c r="K14" s="531"/>
      <c r="L14" s="532"/>
      <c r="M14" s="532"/>
      <c r="N14" s="532"/>
      <c r="O14" s="532"/>
      <c r="P14" s="532"/>
      <c r="Q14" s="532"/>
      <c r="R14" s="532"/>
      <c r="S14" s="532"/>
      <c r="T14" s="539">
        <f>T15+T20+T24</f>
        <v>0</v>
      </c>
      <c r="U14" s="539">
        <f>U15+U20+U24</f>
        <v>0</v>
      </c>
      <c r="V14" s="539">
        <f>MIN(MAX(T15,T20),MAX(U15,U20))</f>
        <v>0</v>
      </c>
      <c r="W14" s="539">
        <f>MIN(MAX(T20-V14,T24),MAX(U20-V14,U24))</f>
        <v>0</v>
      </c>
      <c r="X14" s="539">
        <f>MIN(IF(MAX(T15-V14,T24-W14)&gt;0,MAX(T15-V14,T24-W14),0),IF(MAX(U15-V14,U24-W14)&gt;0,MAX(U15-V14,U24-W14,0)))</f>
        <v>0</v>
      </c>
      <c r="Y14" s="1140">
        <f>SUM(N16:N19)+SUM(N21:N23)+SUM(N25:N32)+S15+S20+S24+V14+W14+X14+ABS(T14-U14)</f>
        <v>0</v>
      </c>
      <c r="Z14" s="1140">
        <f>((SUM(N16:N19)+SUM(N21:N23)+SUM(N25:N32))*10%)+(S15*40%)+(S20*30%)+(S24*30%)+((V14+W14)*40%)+(X14*150%)+(ABS(T14-U14)*100%)</f>
        <v>0</v>
      </c>
      <c r="AA14" s="533"/>
    </row>
    <row r="15" spans="2:27" ht="24.95" customHeight="1">
      <c r="B15" s="258" t="s">
        <v>777</v>
      </c>
      <c r="C15" s="540" t="s">
        <v>492</v>
      </c>
      <c r="D15" s="537"/>
      <c r="E15" s="537"/>
      <c r="F15" s="541"/>
      <c r="G15" s="801"/>
      <c r="H15" s="802"/>
      <c r="I15" s="798">
        <f>SUM(I16:I19)</f>
        <v>0</v>
      </c>
      <c r="J15" s="798">
        <f>SUM(J16:J19)</f>
        <v>0</v>
      </c>
      <c r="K15" s="531"/>
      <c r="L15" s="532"/>
      <c r="M15" s="532"/>
      <c r="N15" s="532"/>
      <c r="O15" s="532"/>
      <c r="P15" s="532"/>
      <c r="Q15" s="539">
        <f>SUM(O16:O19)</f>
        <v>0</v>
      </c>
      <c r="R15" s="539">
        <f>SUM(P16:P19)</f>
        <v>0</v>
      </c>
      <c r="S15" s="539">
        <f>MIN(Q15:R15)</f>
        <v>0</v>
      </c>
      <c r="T15" s="539">
        <f>IF(Q15&gt;R15,Q15-S15,0)</f>
        <v>0</v>
      </c>
      <c r="U15" s="539">
        <f>IF(R15&gt;Q15,R15-S15,0)</f>
        <v>0</v>
      </c>
      <c r="V15" s="532"/>
      <c r="W15" s="532"/>
      <c r="X15" s="532"/>
      <c r="Y15" s="534"/>
      <c r="Z15" s="530"/>
      <c r="AA15" s="533"/>
    </row>
    <row r="16" spans="2:27" ht="24.95" customHeight="1">
      <c r="B16" s="258" t="s">
        <v>778</v>
      </c>
      <c r="C16" s="542"/>
      <c r="D16" s="537" t="s">
        <v>493</v>
      </c>
      <c r="E16" s="537"/>
      <c r="F16" s="541"/>
      <c r="G16" s="832"/>
      <c r="H16" s="833"/>
      <c r="I16" s="802"/>
      <c r="J16" s="802"/>
      <c r="K16" s="543">
        <v>0</v>
      </c>
      <c r="L16" s="539">
        <f>I16*K16</f>
        <v>0</v>
      </c>
      <c r="M16" s="539">
        <f>J16*K16</f>
        <v>0</v>
      </c>
      <c r="N16" s="539">
        <f>MIN(L16:M16)</f>
        <v>0</v>
      </c>
      <c r="O16" s="539">
        <f>IF(L16&gt;M16,L16-N16,0)</f>
        <v>0</v>
      </c>
      <c r="P16" s="539">
        <f>IF(M16&gt;L16,M16-N16,0)</f>
        <v>0</v>
      </c>
      <c r="Q16" s="532"/>
      <c r="R16" s="532"/>
      <c r="S16" s="532"/>
      <c r="T16" s="532"/>
      <c r="U16" s="532"/>
      <c r="V16" s="532"/>
      <c r="W16" s="532"/>
      <c r="X16" s="532"/>
      <c r="Y16" s="534"/>
      <c r="Z16" s="530"/>
      <c r="AA16" s="533"/>
    </row>
    <row r="17" spans="2:27" ht="24.95" customHeight="1">
      <c r="B17" s="258" t="s">
        <v>779</v>
      </c>
      <c r="C17" s="542"/>
      <c r="D17" s="537" t="s">
        <v>494</v>
      </c>
      <c r="E17" s="537"/>
      <c r="F17" s="541"/>
      <c r="G17" s="832"/>
      <c r="H17" s="833"/>
      <c r="I17" s="802"/>
      <c r="J17" s="802"/>
      <c r="K17" s="543">
        <v>2E-3</v>
      </c>
      <c r="L17" s="539">
        <f t="shared" ref="L17:L32" si="1">I17*K17</f>
        <v>0</v>
      </c>
      <c r="M17" s="539">
        <f t="shared" ref="M17:M32" si="2">J17*K17</f>
        <v>0</v>
      </c>
      <c r="N17" s="539">
        <f t="shared" ref="N17:N32" si="3">MIN(L17:M17)</f>
        <v>0</v>
      </c>
      <c r="O17" s="539">
        <f t="shared" ref="O17:O32" si="4">IF(L17&gt;M17,L17-N17,0)</f>
        <v>0</v>
      </c>
      <c r="P17" s="539">
        <f t="shared" ref="P17:P32" si="5">IF(M17&gt;L17,M17-N17,0)</f>
        <v>0</v>
      </c>
      <c r="Q17" s="532"/>
      <c r="R17" s="532"/>
      <c r="S17" s="532"/>
      <c r="T17" s="532"/>
      <c r="U17" s="532"/>
      <c r="V17" s="532"/>
      <c r="W17" s="532"/>
      <c r="X17" s="532"/>
      <c r="Y17" s="534"/>
      <c r="Z17" s="530"/>
      <c r="AA17" s="533"/>
    </row>
    <row r="18" spans="2:27" ht="24.95" customHeight="1">
      <c r="B18" s="258" t="s">
        <v>780</v>
      </c>
      <c r="C18" s="542"/>
      <c r="D18" s="537" t="s">
        <v>495</v>
      </c>
      <c r="E18" s="537"/>
      <c r="F18" s="541"/>
      <c r="G18" s="832"/>
      <c r="H18" s="833"/>
      <c r="I18" s="802"/>
      <c r="J18" s="802"/>
      <c r="K18" s="543">
        <v>4.0000000000000001E-3</v>
      </c>
      <c r="L18" s="539">
        <f t="shared" si="1"/>
        <v>0</v>
      </c>
      <c r="M18" s="539">
        <f t="shared" si="2"/>
        <v>0</v>
      </c>
      <c r="N18" s="539">
        <f t="shared" si="3"/>
        <v>0</v>
      </c>
      <c r="O18" s="539">
        <f t="shared" si="4"/>
        <v>0</v>
      </c>
      <c r="P18" s="539">
        <f t="shared" si="5"/>
        <v>0</v>
      </c>
      <c r="Q18" s="532"/>
      <c r="R18" s="532"/>
      <c r="S18" s="532"/>
      <c r="T18" s="532"/>
      <c r="U18" s="532"/>
      <c r="V18" s="532"/>
      <c r="W18" s="532"/>
      <c r="X18" s="532"/>
      <c r="Y18" s="534"/>
      <c r="Z18" s="530"/>
      <c r="AA18" s="533"/>
    </row>
    <row r="19" spans="2:27" ht="24.95" customHeight="1">
      <c r="B19" s="258" t="s">
        <v>781</v>
      </c>
      <c r="C19" s="542"/>
      <c r="D19" s="537" t="s">
        <v>496</v>
      </c>
      <c r="E19" s="537"/>
      <c r="F19" s="541"/>
      <c r="G19" s="832"/>
      <c r="H19" s="833"/>
      <c r="I19" s="802"/>
      <c r="J19" s="802"/>
      <c r="K19" s="543">
        <v>7.0000000000000001E-3</v>
      </c>
      <c r="L19" s="539">
        <f t="shared" si="1"/>
        <v>0</v>
      </c>
      <c r="M19" s="539">
        <f t="shared" si="2"/>
        <v>0</v>
      </c>
      <c r="N19" s="539">
        <f t="shared" si="3"/>
        <v>0</v>
      </c>
      <c r="O19" s="539">
        <f t="shared" si="4"/>
        <v>0</v>
      </c>
      <c r="P19" s="539">
        <f t="shared" si="5"/>
        <v>0</v>
      </c>
      <c r="Q19" s="532"/>
      <c r="R19" s="532"/>
      <c r="S19" s="532"/>
      <c r="T19" s="532"/>
      <c r="U19" s="532"/>
      <c r="V19" s="532"/>
      <c r="W19" s="532"/>
      <c r="X19" s="532"/>
      <c r="Y19" s="534"/>
      <c r="Z19" s="530"/>
      <c r="AA19" s="533"/>
    </row>
    <row r="20" spans="2:27" ht="24.95" customHeight="1">
      <c r="B20" s="258" t="s">
        <v>785</v>
      </c>
      <c r="C20" s="540" t="s">
        <v>497</v>
      </c>
      <c r="D20" s="537"/>
      <c r="E20" s="537"/>
      <c r="F20" s="541"/>
      <c r="G20" s="801"/>
      <c r="H20" s="802"/>
      <c r="I20" s="798">
        <f>SUM(I21:I23)</f>
        <v>0</v>
      </c>
      <c r="J20" s="798">
        <f>SUM(J21:J23)</f>
        <v>0</v>
      </c>
      <c r="K20" s="544"/>
      <c r="L20" s="532"/>
      <c r="M20" s="532"/>
      <c r="N20" s="532"/>
      <c r="O20" s="532"/>
      <c r="P20" s="532"/>
      <c r="Q20" s="539">
        <f>SUM(O21:O23)</f>
        <v>0</v>
      </c>
      <c r="R20" s="539">
        <f>SUM(P21:P23)</f>
        <v>0</v>
      </c>
      <c r="S20" s="539">
        <f>MIN(Q20:R20)</f>
        <v>0</v>
      </c>
      <c r="T20" s="539">
        <f>IF(Q20&gt;R20,Q20-S20,0)</f>
        <v>0</v>
      </c>
      <c r="U20" s="539">
        <f>IF(R20&gt;Q20,R20-S20,0)</f>
        <v>0</v>
      </c>
      <c r="V20" s="532"/>
      <c r="W20" s="532"/>
      <c r="X20" s="532"/>
      <c r="Y20" s="534"/>
      <c r="Z20" s="530"/>
      <c r="AA20" s="533"/>
    </row>
    <row r="21" spans="2:27" ht="24.95" customHeight="1">
      <c r="B21" s="258" t="s">
        <v>786</v>
      </c>
      <c r="C21" s="542"/>
      <c r="D21" s="537" t="s">
        <v>498</v>
      </c>
      <c r="E21" s="537"/>
      <c r="F21" s="541"/>
      <c r="G21" s="832"/>
      <c r="H21" s="833"/>
      <c r="I21" s="802"/>
      <c r="J21" s="802"/>
      <c r="K21" s="543">
        <v>1.2500000000000001E-2</v>
      </c>
      <c r="L21" s="539">
        <f t="shared" si="1"/>
        <v>0</v>
      </c>
      <c r="M21" s="539">
        <f t="shared" si="2"/>
        <v>0</v>
      </c>
      <c r="N21" s="539">
        <f t="shared" si="3"/>
        <v>0</v>
      </c>
      <c r="O21" s="539">
        <f t="shared" si="4"/>
        <v>0</v>
      </c>
      <c r="P21" s="539">
        <f t="shared" si="5"/>
        <v>0</v>
      </c>
      <c r="Q21" s="532"/>
      <c r="R21" s="532"/>
      <c r="S21" s="532"/>
      <c r="T21" s="532"/>
      <c r="U21" s="532"/>
      <c r="V21" s="532"/>
      <c r="W21" s="532"/>
      <c r="X21" s="532"/>
      <c r="Y21" s="534"/>
      <c r="Z21" s="530"/>
      <c r="AA21" s="533"/>
    </row>
    <row r="22" spans="2:27" ht="24.95" customHeight="1">
      <c r="B22" s="258" t="s">
        <v>787</v>
      </c>
      <c r="C22" s="542"/>
      <c r="D22" s="537" t="s">
        <v>499</v>
      </c>
      <c r="E22" s="537"/>
      <c r="F22" s="541"/>
      <c r="G22" s="832"/>
      <c r="H22" s="833"/>
      <c r="I22" s="802"/>
      <c r="J22" s="802"/>
      <c r="K22" s="543">
        <v>1.7500000000000002E-2</v>
      </c>
      <c r="L22" s="539">
        <f t="shared" si="1"/>
        <v>0</v>
      </c>
      <c r="M22" s="539">
        <f t="shared" si="2"/>
        <v>0</v>
      </c>
      <c r="N22" s="539">
        <f t="shared" si="3"/>
        <v>0</v>
      </c>
      <c r="O22" s="539">
        <f t="shared" si="4"/>
        <v>0</v>
      </c>
      <c r="P22" s="539">
        <f t="shared" si="5"/>
        <v>0</v>
      </c>
      <c r="Q22" s="532"/>
      <c r="R22" s="532"/>
      <c r="S22" s="532"/>
      <c r="T22" s="532"/>
      <c r="U22" s="532"/>
      <c r="V22" s="532"/>
      <c r="W22" s="532"/>
      <c r="X22" s="532"/>
      <c r="Y22" s="534"/>
      <c r="Z22" s="530"/>
      <c r="AA22" s="533"/>
    </row>
    <row r="23" spans="2:27" ht="24.95" customHeight="1">
      <c r="B23" s="258" t="s">
        <v>788</v>
      </c>
      <c r="C23" s="542"/>
      <c r="D23" s="537" t="s">
        <v>500</v>
      </c>
      <c r="E23" s="537"/>
      <c r="F23" s="541"/>
      <c r="G23" s="832"/>
      <c r="H23" s="833"/>
      <c r="I23" s="802"/>
      <c r="J23" s="802"/>
      <c r="K23" s="543">
        <v>2.2499999999999999E-2</v>
      </c>
      <c r="L23" s="539">
        <f t="shared" si="1"/>
        <v>0</v>
      </c>
      <c r="M23" s="539">
        <f t="shared" si="2"/>
        <v>0</v>
      </c>
      <c r="N23" s="539">
        <f t="shared" si="3"/>
        <v>0</v>
      </c>
      <c r="O23" s="539">
        <f t="shared" si="4"/>
        <v>0</v>
      </c>
      <c r="P23" s="539">
        <f t="shared" si="5"/>
        <v>0</v>
      </c>
      <c r="Q23" s="532"/>
      <c r="R23" s="532"/>
      <c r="S23" s="532"/>
      <c r="T23" s="532"/>
      <c r="U23" s="532"/>
      <c r="V23" s="532"/>
      <c r="W23" s="532"/>
      <c r="X23" s="532"/>
      <c r="Y23" s="534"/>
      <c r="Z23" s="530"/>
      <c r="AA23" s="533"/>
    </row>
    <row r="24" spans="2:27" ht="24.95" customHeight="1">
      <c r="B24" s="258" t="s">
        <v>789</v>
      </c>
      <c r="C24" s="540" t="s">
        <v>501</v>
      </c>
      <c r="D24" s="537"/>
      <c r="E24" s="537"/>
      <c r="F24" s="541"/>
      <c r="G24" s="801"/>
      <c r="H24" s="802"/>
      <c r="I24" s="798">
        <f>SUM(I25:I32)</f>
        <v>0</v>
      </c>
      <c r="J24" s="798">
        <f>SUM(J25:J32)</f>
        <v>0</v>
      </c>
      <c r="K24" s="544"/>
      <c r="L24" s="532"/>
      <c r="M24" s="532"/>
      <c r="N24" s="532"/>
      <c r="O24" s="532"/>
      <c r="P24" s="532"/>
      <c r="Q24" s="539">
        <f>SUM(O25:O32)</f>
        <v>0</v>
      </c>
      <c r="R24" s="539">
        <f>SUM(P25:P32)</f>
        <v>0</v>
      </c>
      <c r="S24" s="539">
        <f>MIN(Q24:R24)</f>
        <v>0</v>
      </c>
      <c r="T24" s="539">
        <f>IF(Q24&gt;R24,Q24-S24,0)</f>
        <v>0</v>
      </c>
      <c r="U24" s="539">
        <f>IF(R24&gt;Q24,R24-S24,0)</f>
        <v>0</v>
      </c>
      <c r="V24" s="532"/>
      <c r="W24" s="532"/>
      <c r="X24" s="532"/>
      <c r="Y24" s="534"/>
      <c r="Z24" s="530"/>
      <c r="AA24" s="533"/>
    </row>
    <row r="25" spans="2:27" ht="24.95" customHeight="1">
      <c r="B25" s="258" t="s">
        <v>790</v>
      </c>
      <c r="C25" s="542"/>
      <c r="D25" s="537" t="s">
        <v>502</v>
      </c>
      <c r="E25" s="537"/>
      <c r="F25" s="541"/>
      <c r="G25" s="832"/>
      <c r="H25" s="833"/>
      <c r="I25" s="802"/>
      <c r="J25" s="802"/>
      <c r="K25" s="543">
        <v>2.75E-2</v>
      </c>
      <c r="L25" s="539">
        <f t="shared" si="1"/>
        <v>0</v>
      </c>
      <c r="M25" s="539">
        <f t="shared" si="2"/>
        <v>0</v>
      </c>
      <c r="N25" s="539">
        <f t="shared" si="3"/>
        <v>0</v>
      </c>
      <c r="O25" s="539">
        <f t="shared" si="4"/>
        <v>0</v>
      </c>
      <c r="P25" s="539">
        <f t="shared" si="5"/>
        <v>0</v>
      </c>
      <c r="Q25" s="532"/>
      <c r="R25" s="532"/>
      <c r="S25" s="532"/>
      <c r="T25" s="532"/>
      <c r="U25" s="532"/>
      <c r="V25" s="532"/>
      <c r="W25" s="532"/>
      <c r="X25" s="532"/>
      <c r="Y25" s="534"/>
      <c r="Z25" s="530"/>
      <c r="AA25" s="533"/>
    </row>
    <row r="26" spans="2:27" ht="24.95" customHeight="1">
      <c r="B26" s="258" t="s">
        <v>791</v>
      </c>
      <c r="C26" s="542"/>
      <c r="D26" s="537" t="s">
        <v>503</v>
      </c>
      <c r="E26" s="537"/>
      <c r="F26" s="541"/>
      <c r="G26" s="832"/>
      <c r="H26" s="833"/>
      <c r="I26" s="802"/>
      <c r="J26" s="802"/>
      <c r="K26" s="543">
        <v>3.2500000000000001E-2</v>
      </c>
      <c r="L26" s="539">
        <f t="shared" si="1"/>
        <v>0</v>
      </c>
      <c r="M26" s="539">
        <f t="shared" si="2"/>
        <v>0</v>
      </c>
      <c r="N26" s="539">
        <f t="shared" si="3"/>
        <v>0</v>
      </c>
      <c r="O26" s="539">
        <f t="shared" si="4"/>
        <v>0</v>
      </c>
      <c r="P26" s="539">
        <f t="shared" si="5"/>
        <v>0</v>
      </c>
      <c r="Q26" s="532"/>
      <c r="R26" s="532"/>
      <c r="S26" s="532"/>
      <c r="T26" s="532"/>
      <c r="U26" s="532"/>
      <c r="V26" s="532"/>
      <c r="W26" s="532"/>
      <c r="X26" s="532"/>
      <c r="Y26" s="534"/>
      <c r="Z26" s="530"/>
      <c r="AA26" s="533"/>
    </row>
    <row r="27" spans="2:27" ht="24.95" customHeight="1">
      <c r="B27" s="258" t="s">
        <v>792</v>
      </c>
      <c r="C27" s="542"/>
      <c r="D27" s="537" t="s">
        <v>504</v>
      </c>
      <c r="E27" s="537"/>
      <c r="F27" s="541"/>
      <c r="G27" s="832"/>
      <c r="H27" s="833"/>
      <c r="I27" s="802"/>
      <c r="J27" s="802"/>
      <c r="K27" s="543">
        <v>3.7499999999999999E-2</v>
      </c>
      <c r="L27" s="539">
        <f t="shared" si="1"/>
        <v>0</v>
      </c>
      <c r="M27" s="539">
        <f t="shared" si="2"/>
        <v>0</v>
      </c>
      <c r="N27" s="539">
        <f t="shared" si="3"/>
        <v>0</v>
      </c>
      <c r="O27" s="539">
        <f t="shared" si="4"/>
        <v>0</v>
      </c>
      <c r="P27" s="539">
        <f t="shared" si="5"/>
        <v>0</v>
      </c>
      <c r="Q27" s="532"/>
      <c r="R27" s="532"/>
      <c r="S27" s="532"/>
      <c r="T27" s="532"/>
      <c r="U27" s="532"/>
      <c r="V27" s="532"/>
      <c r="W27" s="532"/>
      <c r="X27" s="532"/>
      <c r="Y27" s="534"/>
      <c r="Z27" s="530"/>
      <c r="AA27" s="533"/>
    </row>
    <row r="28" spans="2:27" ht="24.95" customHeight="1">
      <c r="B28" s="258" t="s">
        <v>793</v>
      </c>
      <c r="C28" s="542"/>
      <c r="D28" s="537" t="s">
        <v>505</v>
      </c>
      <c r="E28" s="537"/>
      <c r="F28" s="541"/>
      <c r="G28" s="832"/>
      <c r="H28" s="833"/>
      <c r="I28" s="802"/>
      <c r="J28" s="802"/>
      <c r="K28" s="543">
        <v>4.4999999999999998E-2</v>
      </c>
      <c r="L28" s="539">
        <f t="shared" si="1"/>
        <v>0</v>
      </c>
      <c r="M28" s="539">
        <f t="shared" si="2"/>
        <v>0</v>
      </c>
      <c r="N28" s="539">
        <f t="shared" si="3"/>
        <v>0</v>
      </c>
      <c r="O28" s="539">
        <f t="shared" si="4"/>
        <v>0</v>
      </c>
      <c r="P28" s="539">
        <f t="shared" si="5"/>
        <v>0</v>
      </c>
      <c r="Q28" s="532"/>
      <c r="R28" s="532"/>
      <c r="S28" s="532"/>
      <c r="T28" s="532"/>
      <c r="U28" s="532"/>
      <c r="V28" s="532"/>
      <c r="W28" s="532"/>
      <c r="X28" s="532"/>
      <c r="Y28" s="534"/>
      <c r="Z28" s="530"/>
      <c r="AA28" s="533"/>
    </row>
    <row r="29" spans="2:27" ht="24.95" customHeight="1">
      <c r="B29" s="258" t="s">
        <v>794</v>
      </c>
      <c r="C29" s="542"/>
      <c r="D29" s="537" t="s">
        <v>506</v>
      </c>
      <c r="E29" s="537"/>
      <c r="F29" s="541"/>
      <c r="G29" s="832"/>
      <c r="H29" s="833"/>
      <c r="I29" s="802"/>
      <c r="J29" s="802"/>
      <c r="K29" s="543">
        <v>5.2499999999999998E-2</v>
      </c>
      <c r="L29" s="539">
        <f t="shared" si="1"/>
        <v>0</v>
      </c>
      <c r="M29" s="539">
        <f t="shared" si="2"/>
        <v>0</v>
      </c>
      <c r="N29" s="539">
        <f t="shared" si="3"/>
        <v>0</v>
      </c>
      <c r="O29" s="539">
        <f t="shared" si="4"/>
        <v>0</v>
      </c>
      <c r="P29" s="539">
        <f t="shared" si="5"/>
        <v>0</v>
      </c>
      <c r="Q29" s="532"/>
      <c r="R29" s="532"/>
      <c r="S29" s="532"/>
      <c r="T29" s="532"/>
      <c r="U29" s="532"/>
      <c r="V29" s="532"/>
      <c r="W29" s="532"/>
      <c r="X29" s="532"/>
      <c r="Y29" s="534"/>
      <c r="Z29" s="530"/>
      <c r="AA29" s="533"/>
    </row>
    <row r="30" spans="2:27" ht="24.95" customHeight="1">
      <c r="B30" s="258" t="s">
        <v>795</v>
      </c>
      <c r="C30" s="542"/>
      <c r="D30" s="537" t="s">
        <v>507</v>
      </c>
      <c r="E30" s="537"/>
      <c r="F30" s="541"/>
      <c r="G30" s="832"/>
      <c r="H30" s="833"/>
      <c r="I30" s="802"/>
      <c r="J30" s="802"/>
      <c r="K30" s="543">
        <v>0.06</v>
      </c>
      <c r="L30" s="539">
        <f t="shared" si="1"/>
        <v>0</v>
      </c>
      <c r="M30" s="539">
        <f t="shared" si="2"/>
        <v>0</v>
      </c>
      <c r="N30" s="539">
        <f t="shared" si="3"/>
        <v>0</v>
      </c>
      <c r="O30" s="539">
        <f t="shared" si="4"/>
        <v>0</v>
      </c>
      <c r="P30" s="539">
        <f t="shared" si="5"/>
        <v>0</v>
      </c>
      <c r="Q30" s="532"/>
      <c r="R30" s="532"/>
      <c r="S30" s="532"/>
      <c r="T30" s="532"/>
      <c r="U30" s="532"/>
      <c r="V30" s="532"/>
      <c r="W30" s="532"/>
      <c r="X30" s="532"/>
      <c r="Y30" s="534"/>
      <c r="Z30" s="530"/>
      <c r="AA30" s="533"/>
    </row>
    <row r="31" spans="2:27" ht="24.95" customHeight="1">
      <c r="B31" s="258" t="s">
        <v>796</v>
      </c>
      <c r="C31" s="542"/>
      <c r="D31" s="537" t="s">
        <v>508</v>
      </c>
      <c r="E31" s="537"/>
      <c r="F31" s="541"/>
      <c r="G31" s="832"/>
      <c r="H31" s="833"/>
      <c r="I31" s="802"/>
      <c r="J31" s="802"/>
      <c r="K31" s="543">
        <v>0.08</v>
      </c>
      <c r="L31" s="539">
        <f t="shared" si="1"/>
        <v>0</v>
      </c>
      <c r="M31" s="539">
        <f t="shared" si="2"/>
        <v>0</v>
      </c>
      <c r="N31" s="539">
        <f t="shared" si="3"/>
        <v>0</v>
      </c>
      <c r="O31" s="539">
        <f t="shared" si="4"/>
        <v>0</v>
      </c>
      <c r="P31" s="539">
        <f t="shared" si="5"/>
        <v>0</v>
      </c>
      <c r="Q31" s="532"/>
      <c r="R31" s="532"/>
      <c r="S31" s="532"/>
      <c r="T31" s="532"/>
      <c r="U31" s="532"/>
      <c r="V31" s="532"/>
      <c r="W31" s="532"/>
      <c r="X31" s="532"/>
      <c r="Y31" s="534"/>
      <c r="Z31" s="530"/>
      <c r="AA31" s="533"/>
    </row>
    <row r="32" spans="2:27" ht="24.95" customHeight="1">
      <c r="B32" s="258" t="s">
        <v>797</v>
      </c>
      <c r="C32" s="542"/>
      <c r="D32" s="537" t="s">
        <v>509</v>
      </c>
      <c r="E32" s="537"/>
      <c r="F32" s="541"/>
      <c r="G32" s="832"/>
      <c r="H32" s="833"/>
      <c r="I32" s="802"/>
      <c r="J32" s="802"/>
      <c r="K32" s="543">
        <v>0.125</v>
      </c>
      <c r="L32" s="539">
        <f t="shared" si="1"/>
        <v>0</v>
      </c>
      <c r="M32" s="539">
        <f t="shared" si="2"/>
        <v>0</v>
      </c>
      <c r="N32" s="539">
        <f t="shared" si="3"/>
        <v>0</v>
      </c>
      <c r="O32" s="539">
        <f t="shared" si="4"/>
        <v>0</v>
      </c>
      <c r="P32" s="539">
        <f t="shared" si="5"/>
        <v>0</v>
      </c>
      <c r="Q32" s="532"/>
      <c r="R32" s="532"/>
      <c r="S32" s="532"/>
      <c r="T32" s="532"/>
      <c r="U32" s="532"/>
      <c r="V32" s="532"/>
      <c r="W32" s="532"/>
      <c r="X32" s="532"/>
      <c r="Y32" s="534"/>
      <c r="Z32" s="534"/>
      <c r="AA32" s="535"/>
    </row>
    <row r="33" spans="2:27" ht="24.95" customHeight="1">
      <c r="B33" s="258" t="s">
        <v>798</v>
      </c>
      <c r="C33" s="536" t="s">
        <v>510</v>
      </c>
      <c r="D33" s="537"/>
      <c r="E33" s="537"/>
      <c r="F33" s="538"/>
      <c r="G33" s="801"/>
      <c r="H33" s="802"/>
      <c r="I33" s="802"/>
      <c r="J33" s="802"/>
      <c r="K33" s="531"/>
      <c r="L33" s="532"/>
      <c r="M33" s="532"/>
      <c r="N33" s="532"/>
      <c r="O33" s="532"/>
      <c r="P33" s="532"/>
      <c r="Q33" s="532"/>
      <c r="R33" s="532"/>
      <c r="S33" s="532"/>
      <c r="T33" s="532"/>
      <c r="U33" s="532"/>
      <c r="V33" s="532"/>
      <c r="W33" s="532"/>
      <c r="X33" s="532"/>
      <c r="Y33" s="802"/>
      <c r="Z33" s="802"/>
      <c r="AA33" s="533"/>
    </row>
    <row r="34" spans="2:27" ht="24.95" customHeight="1">
      <c r="B34" s="258" t="s">
        <v>799</v>
      </c>
      <c r="C34" s="540" t="s">
        <v>492</v>
      </c>
      <c r="D34" s="545"/>
      <c r="E34" s="537"/>
      <c r="F34" s="538"/>
      <c r="G34" s="801"/>
      <c r="H34" s="802"/>
      <c r="I34" s="802"/>
      <c r="J34" s="802"/>
      <c r="K34" s="531"/>
      <c r="L34" s="532"/>
      <c r="M34" s="532"/>
      <c r="N34" s="532"/>
      <c r="O34" s="532"/>
      <c r="P34" s="532"/>
      <c r="Q34" s="532"/>
      <c r="R34" s="532"/>
      <c r="S34" s="532"/>
      <c r="T34" s="532"/>
      <c r="U34" s="532"/>
      <c r="V34" s="532"/>
      <c r="W34" s="532"/>
      <c r="X34" s="532"/>
      <c r="Y34" s="534"/>
      <c r="Z34" s="530"/>
      <c r="AA34" s="533"/>
    </row>
    <row r="35" spans="2:27" ht="24.95" customHeight="1">
      <c r="B35" s="258" t="s">
        <v>800</v>
      </c>
      <c r="C35" s="540" t="s">
        <v>497</v>
      </c>
      <c r="D35" s="545"/>
      <c r="E35" s="537"/>
      <c r="F35" s="538"/>
      <c r="G35" s="801"/>
      <c r="H35" s="802"/>
      <c r="I35" s="802"/>
      <c r="J35" s="802"/>
      <c r="K35" s="531"/>
      <c r="L35" s="532"/>
      <c r="M35" s="532"/>
      <c r="N35" s="532"/>
      <c r="O35" s="532"/>
      <c r="P35" s="532"/>
      <c r="Q35" s="532"/>
      <c r="R35" s="532"/>
      <c r="S35" s="532"/>
      <c r="T35" s="532"/>
      <c r="U35" s="532"/>
      <c r="V35" s="532"/>
      <c r="W35" s="532"/>
      <c r="X35" s="532"/>
      <c r="Y35" s="534"/>
      <c r="Z35" s="530"/>
      <c r="AA35" s="533"/>
    </row>
    <row r="36" spans="2:27" ht="24.95" customHeight="1">
      <c r="B36" s="258" t="s">
        <v>801</v>
      </c>
      <c r="C36" s="540" t="s">
        <v>501</v>
      </c>
      <c r="D36" s="545"/>
      <c r="E36" s="537"/>
      <c r="F36" s="538"/>
      <c r="G36" s="801"/>
      <c r="H36" s="802"/>
      <c r="I36" s="802"/>
      <c r="J36" s="802"/>
      <c r="K36" s="531"/>
      <c r="L36" s="532"/>
      <c r="M36" s="532"/>
      <c r="N36" s="532"/>
      <c r="O36" s="532"/>
      <c r="P36" s="532"/>
      <c r="Q36" s="532"/>
      <c r="R36" s="532"/>
      <c r="S36" s="532"/>
      <c r="T36" s="532"/>
      <c r="U36" s="532"/>
      <c r="V36" s="532"/>
      <c r="W36" s="532"/>
      <c r="X36" s="532"/>
      <c r="Y36" s="534"/>
      <c r="Z36" s="530"/>
      <c r="AA36" s="533"/>
    </row>
    <row r="37" spans="2:27" ht="24.95" customHeight="1">
      <c r="B37" s="258" t="s">
        <v>802</v>
      </c>
      <c r="C37" s="526" t="s">
        <v>511</v>
      </c>
      <c r="D37" s="537"/>
      <c r="E37" s="537"/>
      <c r="F37" s="538"/>
      <c r="G37" s="801"/>
      <c r="H37" s="802"/>
      <c r="I37" s="802"/>
      <c r="J37" s="802"/>
      <c r="K37" s="531"/>
      <c r="L37" s="532"/>
      <c r="M37" s="532"/>
      <c r="N37" s="532"/>
      <c r="O37" s="532"/>
      <c r="P37" s="532"/>
      <c r="Q37" s="532"/>
      <c r="R37" s="532"/>
      <c r="S37" s="532"/>
      <c r="T37" s="532"/>
      <c r="U37" s="532"/>
      <c r="V37" s="532"/>
      <c r="W37" s="532"/>
      <c r="X37" s="532"/>
      <c r="Y37" s="802"/>
      <c r="Z37" s="798">
        <f>Z38+Z47+Z48</f>
        <v>0</v>
      </c>
      <c r="AA37" s="533"/>
    </row>
    <row r="38" spans="2:27" ht="24.95" customHeight="1">
      <c r="B38" s="258">
        <v>251</v>
      </c>
      <c r="C38" s="546" t="s">
        <v>513</v>
      </c>
      <c r="D38" s="547"/>
      <c r="E38" s="547"/>
      <c r="F38" s="548"/>
      <c r="G38" s="834"/>
      <c r="H38" s="835"/>
      <c r="I38" s="835"/>
      <c r="J38" s="835"/>
      <c r="K38" s="531"/>
      <c r="L38" s="532"/>
      <c r="M38" s="532"/>
      <c r="N38" s="532"/>
      <c r="O38" s="532"/>
      <c r="P38" s="532"/>
      <c r="Q38" s="532"/>
      <c r="R38" s="532"/>
      <c r="S38" s="532"/>
      <c r="T38" s="532"/>
      <c r="U38" s="532"/>
      <c r="V38" s="532"/>
      <c r="W38" s="532"/>
      <c r="X38" s="532"/>
      <c r="Y38" s="550"/>
      <c r="Z38" s="798">
        <f>Z39+Z40+Z44+Z45+Z46</f>
        <v>0</v>
      </c>
      <c r="AA38" s="533"/>
    </row>
    <row r="39" spans="2:27" ht="24.95" customHeight="1">
      <c r="B39" s="258" t="s">
        <v>803</v>
      </c>
      <c r="C39" s="551" t="s">
        <v>514</v>
      </c>
      <c r="D39" s="552"/>
      <c r="E39" s="552"/>
      <c r="F39" s="553"/>
      <c r="G39" s="801"/>
      <c r="H39" s="802"/>
      <c r="I39" s="802"/>
      <c r="J39" s="802"/>
      <c r="K39" s="531"/>
      <c r="L39" s="532"/>
      <c r="M39" s="532"/>
      <c r="N39" s="532"/>
      <c r="O39" s="532"/>
      <c r="P39" s="532"/>
      <c r="Q39" s="532"/>
      <c r="R39" s="532"/>
      <c r="S39" s="532"/>
      <c r="T39" s="532"/>
      <c r="U39" s="532"/>
      <c r="V39" s="532"/>
      <c r="W39" s="532"/>
      <c r="X39" s="532"/>
      <c r="Y39" s="802"/>
      <c r="Z39" s="802"/>
      <c r="AA39" s="533"/>
    </row>
    <row r="40" spans="2:27" ht="24.95" customHeight="1">
      <c r="B40" s="258" t="s">
        <v>804</v>
      </c>
      <c r="C40" s="551" t="s">
        <v>515</v>
      </c>
      <c r="D40" s="547"/>
      <c r="E40" s="547"/>
      <c r="F40" s="553"/>
      <c r="G40" s="801"/>
      <c r="H40" s="802"/>
      <c r="I40" s="802"/>
      <c r="J40" s="802"/>
      <c r="K40" s="531"/>
      <c r="L40" s="532"/>
      <c r="M40" s="532"/>
      <c r="N40" s="532"/>
      <c r="O40" s="532"/>
      <c r="P40" s="532"/>
      <c r="Q40" s="532"/>
      <c r="R40" s="532"/>
      <c r="S40" s="532"/>
      <c r="T40" s="532"/>
      <c r="U40" s="532"/>
      <c r="V40" s="532"/>
      <c r="W40" s="532"/>
      <c r="X40" s="532"/>
      <c r="Y40" s="802"/>
      <c r="Z40" s="798">
        <f>Z41+Z42+Z43</f>
        <v>0</v>
      </c>
      <c r="AA40" s="533"/>
    </row>
    <row r="41" spans="2:27" ht="24.95" customHeight="1">
      <c r="B41" s="258" t="s">
        <v>805</v>
      </c>
      <c r="C41" s="554" t="s">
        <v>516</v>
      </c>
      <c r="D41" s="547"/>
      <c r="E41" s="555"/>
      <c r="F41" s="553"/>
      <c r="G41" s="801"/>
      <c r="H41" s="802"/>
      <c r="I41" s="802"/>
      <c r="J41" s="802"/>
      <c r="K41" s="531"/>
      <c r="L41" s="532"/>
      <c r="M41" s="532"/>
      <c r="N41" s="532"/>
      <c r="O41" s="532"/>
      <c r="P41" s="532"/>
      <c r="Q41" s="532"/>
      <c r="R41" s="532"/>
      <c r="S41" s="532"/>
      <c r="T41" s="532"/>
      <c r="U41" s="532"/>
      <c r="V41" s="532"/>
      <c r="W41" s="532"/>
      <c r="X41" s="532"/>
      <c r="Y41" s="802"/>
      <c r="Z41" s="802"/>
      <c r="AA41" s="533"/>
    </row>
    <row r="42" spans="2:27" ht="24.95" customHeight="1">
      <c r="B42" s="258" t="s">
        <v>806</v>
      </c>
      <c r="C42" s="554" t="s">
        <v>517</v>
      </c>
      <c r="D42" s="547"/>
      <c r="E42" s="555"/>
      <c r="F42" s="553"/>
      <c r="G42" s="801"/>
      <c r="H42" s="802"/>
      <c r="I42" s="802"/>
      <c r="J42" s="802"/>
      <c r="K42" s="531"/>
      <c r="L42" s="532"/>
      <c r="M42" s="532"/>
      <c r="N42" s="532"/>
      <c r="O42" s="532"/>
      <c r="P42" s="532"/>
      <c r="Q42" s="532"/>
      <c r="R42" s="532"/>
      <c r="S42" s="532"/>
      <c r="T42" s="532"/>
      <c r="U42" s="532"/>
      <c r="V42" s="532"/>
      <c r="W42" s="532"/>
      <c r="X42" s="532"/>
      <c r="Y42" s="802"/>
      <c r="Z42" s="802"/>
      <c r="AA42" s="533"/>
    </row>
    <row r="43" spans="2:27" ht="24.95" customHeight="1">
      <c r="B43" s="258" t="s">
        <v>807</v>
      </c>
      <c r="C43" s="554" t="s">
        <v>518</v>
      </c>
      <c r="D43" s="547"/>
      <c r="E43" s="555"/>
      <c r="F43" s="553"/>
      <c r="G43" s="801"/>
      <c r="H43" s="802"/>
      <c r="I43" s="802"/>
      <c r="J43" s="802"/>
      <c r="K43" s="531"/>
      <c r="L43" s="532"/>
      <c r="M43" s="532"/>
      <c r="N43" s="532"/>
      <c r="O43" s="532"/>
      <c r="P43" s="532"/>
      <c r="Q43" s="532"/>
      <c r="R43" s="532"/>
      <c r="S43" s="532"/>
      <c r="T43" s="532"/>
      <c r="U43" s="532"/>
      <c r="V43" s="532"/>
      <c r="W43" s="532"/>
      <c r="X43" s="532"/>
      <c r="Y43" s="802"/>
      <c r="Z43" s="802"/>
      <c r="AA43" s="533"/>
    </row>
    <row r="44" spans="2:27" ht="24.95" customHeight="1">
      <c r="B44" s="258" t="s">
        <v>808</v>
      </c>
      <c r="C44" s="551" t="s">
        <v>519</v>
      </c>
      <c r="D44" s="547"/>
      <c r="E44" s="547"/>
      <c r="F44" s="553"/>
      <c r="G44" s="801"/>
      <c r="H44" s="802"/>
      <c r="I44" s="802"/>
      <c r="J44" s="802"/>
      <c r="K44" s="531"/>
      <c r="L44" s="532"/>
      <c r="M44" s="532"/>
      <c r="N44" s="532"/>
      <c r="O44" s="532"/>
      <c r="P44" s="532"/>
      <c r="Q44" s="532"/>
      <c r="R44" s="532"/>
      <c r="S44" s="532"/>
      <c r="T44" s="532"/>
      <c r="U44" s="532"/>
      <c r="V44" s="532"/>
      <c r="W44" s="532"/>
      <c r="X44" s="532"/>
      <c r="Y44" s="802"/>
      <c r="Z44" s="798">
        <f>Y44*0.08</f>
        <v>0</v>
      </c>
      <c r="AA44" s="533"/>
    </row>
    <row r="45" spans="2:27" ht="24.95" customHeight="1">
      <c r="B45" s="258" t="s">
        <v>809</v>
      </c>
      <c r="C45" s="551" t="s">
        <v>520</v>
      </c>
      <c r="D45" s="547"/>
      <c r="E45" s="547"/>
      <c r="F45" s="553"/>
      <c r="G45" s="801"/>
      <c r="H45" s="802"/>
      <c r="I45" s="802"/>
      <c r="J45" s="802"/>
      <c r="K45" s="531"/>
      <c r="L45" s="532"/>
      <c r="M45" s="532"/>
      <c r="N45" s="532"/>
      <c r="O45" s="532"/>
      <c r="P45" s="532"/>
      <c r="Q45" s="532"/>
      <c r="R45" s="532"/>
      <c r="S45" s="532"/>
      <c r="T45" s="532"/>
      <c r="U45" s="532"/>
      <c r="V45" s="532"/>
      <c r="W45" s="532"/>
      <c r="X45" s="532"/>
      <c r="Y45" s="802"/>
      <c r="Z45" s="798">
        <f>Y45*0.12</f>
        <v>0</v>
      </c>
      <c r="AA45" s="533"/>
    </row>
    <row r="46" spans="2:27" ht="24.95" customHeight="1">
      <c r="B46" s="258" t="s">
        <v>810</v>
      </c>
      <c r="C46" s="556" t="s">
        <v>522</v>
      </c>
      <c r="D46" s="547"/>
      <c r="E46" s="547"/>
      <c r="F46" s="553"/>
      <c r="G46" s="801"/>
      <c r="H46" s="802"/>
      <c r="I46" s="802"/>
      <c r="J46" s="802"/>
      <c r="K46" s="531"/>
      <c r="L46" s="532"/>
      <c r="M46" s="532"/>
      <c r="N46" s="532"/>
      <c r="O46" s="532"/>
      <c r="P46" s="532"/>
      <c r="Q46" s="532"/>
      <c r="R46" s="532"/>
      <c r="S46" s="532"/>
      <c r="T46" s="532"/>
      <c r="U46" s="532"/>
      <c r="V46" s="532"/>
      <c r="W46" s="532"/>
      <c r="X46" s="532"/>
      <c r="Y46" s="802"/>
      <c r="Z46" s="802"/>
      <c r="AA46" s="533"/>
    </row>
    <row r="47" spans="2:27" ht="24.95" customHeight="1">
      <c r="B47" s="258">
        <v>325</v>
      </c>
      <c r="C47" s="546" t="s">
        <v>524</v>
      </c>
      <c r="D47" s="557"/>
      <c r="E47" s="547"/>
      <c r="F47" s="548"/>
      <c r="G47" s="549"/>
      <c r="H47" s="550"/>
      <c r="I47" s="550"/>
      <c r="J47" s="550"/>
      <c r="K47" s="531"/>
      <c r="L47" s="532"/>
      <c r="M47" s="532"/>
      <c r="N47" s="532"/>
      <c r="O47" s="532"/>
      <c r="P47" s="532"/>
      <c r="Q47" s="532"/>
      <c r="R47" s="532"/>
      <c r="S47" s="532"/>
      <c r="T47" s="532"/>
      <c r="U47" s="532"/>
      <c r="V47" s="532"/>
      <c r="W47" s="532"/>
      <c r="X47" s="532"/>
      <c r="Y47" s="550"/>
      <c r="Z47" s="839"/>
      <c r="AA47" s="533"/>
    </row>
    <row r="48" spans="2:27" ht="24.95" customHeight="1">
      <c r="B48" s="258">
        <v>330</v>
      </c>
      <c r="C48" s="546" t="s">
        <v>525</v>
      </c>
      <c r="D48" s="557"/>
      <c r="E48" s="547"/>
      <c r="F48" s="548"/>
      <c r="G48" s="549"/>
      <c r="H48" s="550"/>
      <c r="I48" s="550"/>
      <c r="J48" s="550"/>
      <c r="K48" s="531"/>
      <c r="L48" s="532"/>
      <c r="M48" s="532"/>
      <c r="N48" s="532"/>
      <c r="O48" s="532"/>
      <c r="P48" s="532"/>
      <c r="Q48" s="532"/>
      <c r="R48" s="532"/>
      <c r="S48" s="532"/>
      <c r="T48" s="532"/>
      <c r="U48" s="532"/>
      <c r="V48" s="532"/>
      <c r="W48" s="532"/>
      <c r="X48" s="532"/>
      <c r="Y48" s="550"/>
      <c r="Z48" s="839"/>
      <c r="AA48" s="533"/>
    </row>
    <row r="49" spans="2:27" ht="24.95" customHeight="1">
      <c r="B49" s="258" t="s">
        <v>811</v>
      </c>
      <c r="C49" s="542" t="s">
        <v>526</v>
      </c>
      <c r="D49" s="558"/>
      <c r="E49" s="537"/>
      <c r="F49" s="559"/>
      <c r="G49" s="560"/>
      <c r="H49" s="561"/>
      <c r="I49" s="561"/>
      <c r="J49" s="561"/>
      <c r="K49" s="562"/>
      <c r="L49" s="563"/>
      <c r="M49" s="563"/>
      <c r="N49" s="563"/>
      <c r="O49" s="563"/>
      <c r="P49" s="563"/>
      <c r="Q49" s="563"/>
      <c r="R49" s="563"/>
      <c r="S49" s="563"/>
      <c r="T49" s="563"/>
      <c r="U49" s="563"/>
      <c r="V49" s="563"/>
      <c r="W49" s="563"/>
      <c r="X49" s="563"/>
      <c r="Y49" s="561"/>
      <c r="Z49" s="798">
        <f>Z50+Z51+Z52+Z53+Z54</f>
        <v>0</v>
      </c>
      <c r="AA49" s="533"/>
    </row>
    <row r="50" spans="2:27" ht="24.95" customHeight="1">
      <c r="B50" s="258">
        <v>360</v>
      </c>
      <c r="C50" s="536" t="s">
        <v>527</v>
      </c>
      <c r="D50" s="558"/>
      <c r="E50" s="537"/>
      <c r="F50" s="559"/>
      <c r="G50" s="560"/>
      <c r="H50" s="561"/>
      <c r="I50" s="561"/>
      <c r="J50" s="561"/>
      <c r="K50" s="562"/>
      <c r="L50" s="563"/>
      <c r="M50" s="563"/>
      <c r="N50" s="563"/>
      <c r="O50" s="563"/>
      <c r="P50" s="563"/>
      <c r="Q50" s="563"/>
      <c r="R50" s="563"/>
      <c r="S50" s="563"/>
      <c r="T50" s="563"/>
      <c r="U50" s="563"/>
      <c r="V50" s="563"/>
      <c r="W50" s="563"/>
      <c r="X50" s="563"/>
      <c r="Y50" s="561"/>
      <c r="Z50" s="841"/>
      <c r="AA50" s="533"/>
    </row>
    <row r="51" spans="2:27" ht="24.95" customHeight="1">
      <c r="B51" s="258">
        <v>370</v>
      </c>
      <c r="C51" s="536" t="s">
        <v>528</v>
      </c>
      <c r="D51" s="558"/>
      <c r="E51" s="537"/>
      <c r="F51" s="559"/>
      <c r="G51" s="560"/>
      <c r="H51" s="561"/>
      <c r="I51" s="561"/>
      <c r="J51" s="561"/>
      <c r="K51" s="562"/>
      <c r="L51" s="563"/>
      <c r="M51" s="563"/>
      <c r="N51" s="563"/>
      <c r="O51" s="563"/>
      <c r="P51" s="563"/>
      <c r="Q51" s="563"/>
      <c r="R51" s="563"/>
      <c r="S51" s="563"/>
      <c r="T51" s="563"/>
      <c r="U51" s="563"/>
      <c r="V51" s="563"/>
      <c r="W51" s="563"/>
      <c r="X51" s="563"/>
      <c r="Y51" s="561"/>
      <c r="Z51" s="841"/>
      <c r="AA51" s="533"/>
    </row>
    <row r="52" spans="2:27" ht="24.95" customHeight="1">
      <c r="B52" s="258">
        <v>380</v>
      </c>
      <c r="C52" s="536" t="s">
        <v>529</v>
      </c>
      <c r="D52" s="558"/>
      <c r="E52" s="537"/>
      <c r="F52" s="559"/>
      <c r="G52" s="560"/>
      <c r="H52" s="561"/>
      <c r="I52" s="561"/>
      <c r="J52" s="561"/>
      <c r="K52" s="562"/>
      <c r="L52" s="563"/>
      <c r="M52" s="563"/>
      <c r="N52" s="563"/>
      <c r="O52" s="563"/>
      <c r="P52" s="563"/>
      <c r="Q52" s="563"/>
      <c r="R52" s="563"/>
      <c r="S52" s="563"/>
      <c r="T52" s="563"/>
      <c r="U52" s="563"/>
      <c r="V52" s="563"/>
      <c r="W52" s="563"/>
      <c r="X52" s="563"/>
      <c r="Y52" s="561"/>
      <c r="Z52" s="841"/>
      <c r="AA52" s="533"/>
    </row>
    <row r="53" spans="2:27" ht="24.95" customHeight="1">
      <c r="B53" s="761" t="s">
        <v>530</v>
      </c>
      <c r="C53" s="766" t="s">
        <v>531</v>
      </c>
      <c r="D53" s="767"/>
      <c r="E53" s="768"/>
      <c r="F53" s="1141"/>
      <c r="G53" s="604"/>
      <c r="H53" s="605"/>
      <c r="I53" s="605"/>
      <c r="J53" s="605"/>
      <c r="K53" s="606"/>
      <c r="L53" s="607"/>
      <c r="M53" s="607"/>
      <c r="N53" s="607"/>
      <c r="O53" s="607"/>
      <c r="P53" s="607"/>
      <c r="Q53" s="607"/>
      <c r="R53" s="607"/>
      <c r="S53" s="607"/>
      <c r="T53" s="607"/>
      <c r="U53" s="607"/>
      <c r="V53" s="607"/>
      <c r="W53" s="607"/>
      <c r="X53" s="607"/>
      <c r="Y53" s="605"/>
      <c r="Z53" s="843"/>
      <c r="AA53" s="571"/>
    </row>
    <row r="54" spans="2:27" ht="24.95" customHeight="1" thickBot="1">
      <c r="B54" s="277">
        <v>390</v>
      </c>
      <c r="C54" s="564" t="s">
        <v>532</v>
      </c>
      <c r="D54" s="565"/>
      <c r="E54" s="565"/>
      <c r="F54" s="566"/>
      <c r="G54" s="567"/>
      <c r="H54" s="568"/>
      <c r="I54" s="568"/>
      <c r="J54" s="568"/>
      <c r="K54" s="569"/>
      <c r="L54" s="570"/>
      <c r="M54" s="570"/>
      <c r="N54" s="570"/>
      <c r="O54" s="570"/>
      <c r="P54" s="570"/>
      <c r="Q54" s="570"/>
      <c r="R54" s="570"/>
      <c r="S54" s="570"/>
      <c r="T54" s="570"/>
      <c r="U54" s="570"/>
      <c r="V54" s="570"/>
      <c r="W54" s="570"/>
      <c r="X54" s="570"/>
      <c r="Y54" s="568"/>
      <c r="Z54" s="811"/>
      <c r="AA54" s="571"/>
    </row>
    <row r="55" spans="2:27" ht="15">
      <c r="B55" s="284"/>
      <c r="C55" s="285"/>
      <c r="D55" s="285"/>
      <c r="E55" s="285"/>
      <c r="F55" s="285"/>
      <c r="G55" s="286"/>
      <c r="H55" s="286"/>
      <c r="I55" s="286"/>
      <c r="J55" s="286"/>
      <c r="K55" s="284"/>
      <c r="L55" s="286"/>
      <c r="M55" s="286"/>
      <c r="N55" s="286"/>
      <c r="O55" s="286"/>
      <c r="P55" s="286"/>
      <c r="Q55" s="286"/>
      <c r="R55" s="286"/>
      <c r="S55" s="286"/>
      <c r="T55" s="286"/>
      <c r="U55" s="286"/>
      <c r="V55" s="286"/>
      <c r="W55" s="286"/>
      <c r="X55" s="286"/>
      <c r="Y55" s="286"/>
      <c r="Z55" s="285"/>
      <c r="AA55" s="285"/>
    </row>
  </sheetData>
  <sheetProtection algorithmName="SHA-512" hashValue="IjCABBQ3tkJeyexintVwPGG7jvjyZhv7dzNr2uYfWWYAJerAClBtslHpRyuQICYNBuTS3k8zVwK6WtUen7NGZQ==" saltValue="Su4YaD9oCYH4deLudSmoHw==" spinCount="100000" sheet="1" objects="1" scenarios="1"/>
  <mergeCells count="17">
    <mergeCell ref="Y7:Y8"/>
    <mergeCell ref="C12:F12"/>
    <mergeCell ref="B2:AA2"/>
    <mergeCell ref="G6:Y6"/>
    <mergeCell ref="Z6:Z8"/>
    <mergeCell ref="AA6:AA8"/>
    <mergeCell ref="G7:H7"/>
    <mergeCell ref="I7:J7"/>
    <mergeCell ref="K7:K8"/>
    <mergeCell ref="L7:M8"/>
    <mergeCell ref="N7:N8"/>
    <mergeCell ref="O7:P8"/>
    <mergeCell ref="C13:F13"/>
    <mergeCell ref="Q7:R8"/>
    <mergeCell ref="S7:S8"/>
    <mergeCell ref="T7:U8"/>
    <mergeCell ref="V7:X7"/>
  </mergeCells>
  <printOptions horizontalCentered="1" verticalCentered="1"/>
  <pageMargins left="0.31496062992125984" right="0.31496062992125984" top="0.74803149606299213" bottom="0.74803149606299213" header="0.31496062992125984" footer="0.31496062992125984"/>
  <pageSetup paperSize="8" scale="33" orientation="landscape" r:id="rId1"/>
  <headerFooter scaleWithDoc="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53">
    <tabColor theme="4" tint="0.59999389629810485"/>
    <pageSetUpPr fitToPage="1"/>
  </sheetPr>
  <dimension ref="B1:AA55"/>
  <sheetViews>
    <sheetView showGridLines="0" zoomScale="40" zoomScaleNormal="40" zoomScaleSheetLayoutView="25" workbookViewId="0">
      <selection activeCell="S62" sqref="S62"/>
    </sheetView>
  </sheetViews>
  <sheetFormatPr defaultColWidth="11.625" defaultRowHeight="12.75"/>
  <cols>
    <col min="1" max="1" width="2.25" style="220" customWidth="1"/>
    <col min="2" max="2" width="11.625" style="219" customWidth="1"/>
    <col min="3" max="3" width="7.5" style="220" customWidth="1"/>
    <col min="4" max="4" width="6.25" style="220" customWidth="1"/>
    <col min="5" max="5" width="28.25" style="220" customWidth="1"/>
    <col min="6" max="6" width="55.625" style="220" customWidth="1"/>
    <col min="7" max="10" width="19.875" style="221" customWidth="1"/>
    <col min="11" max="11" width="19.875" style="219" customWidth="1"/>
    <col min="12" max="13" width="19.875" style="221" customWidth="1"/>
    <col min="14" max="14" width="21.5" style="221" customWidth="1"/>
    <col min="15" max="18" width="19.875" style="221" customWidth="1"/>
    <col min="19" max="19" width="21.625" style="221" customWidth="1"/>
    <col min="20" max="25" width="19.875" style="221" customWidth="1"/>
    <col min="26" max="26" width="19.875" style="220" customWidth="1"/>
    <col min="27" max="27" width="20.625" style="220" customWidth="1"/>
    <col min="28" max="268" width="10" style="220" customWidth="1"/>
    <col min="269" max="16384" width="11.625" style="220"/>
  </cols>
  <sheetData>
    <row r="1" spans="2:27" ht="13.5" thickBot="1"/>
    <row r="2" spans="2:27" s="222" customFormat="1" ht="36" customHeight="1" thickBot="1">
      <c r="B2" s="1379" t="s">
        <v>475</v>
      </c>
      <c r="C2" s="1380"/>
      <c r="D2" s="1380"/>
      <c r="E2" s="1380"/>
      <c r="F2" s="1380"/>
      <c r="G2" s="1380"/>
      <c r="H2" s="1380"/>
      <c r="I2" s="1380"/>
      <c r="J2" s="1380"/>
      <c r="K2" s="1380"/>
      <c r="L2" s="1380"/>
      <c r="M2" s="1380"/>
      <c r="N2" s="1380"/>
      <c r="O2" s="1380"/>
      <c r="P2" s="1380"/>
      <c r="Q2" s="1380"/>
      <c r="R2" s="1380"/>
      <c r="S2" s="1380"/>
      <c r="T2" s="1380"/>
      <c r="U2" s="1380"/>
      <c r="V2" s="1380"/>
      <c r="W2" s="1380"/>
      <c r="X2" s="1380"/>
      <c r="Y2" s="1380"/>
      <c r="Z2" s="1380"/>
      <c r="AA2" s="1381"/>
    </row>
    <row r="3" spans="2:27" s="224" customFormat="1" ht="9" customHeight="1">
      <c r="B3" s="223"/>
      <c r="C3" s="223"/>
      <c r="D3" s="223"/>
      <c r="E3" s="223"/>
      <c r="F3" s="223"/>
      <c r="G3" s="223"/>
      <c r="H3" s="223"/>
      <c r="I3" s="223"/>
      <c r="J3" s="223"/>
      <c r="K3" s="515"/>
      <c r="L3" s="223"/>
      <c r="M3" s="223"/>
      <c r="N3" s="223"/>
      <c r="O3" s="223"/>
      <c r="P3" s="223"/>
      <c r="Q3" s="223"/>
      <c r="R3" s="223"/>
      <c r="S3" s="223"/>
      <c r="T3" s="223"/>
      <c r="U3" s="223"/>
      <c r="V3" s="223"/>
      <c r="W3" s="223"/>
      <c r="X3" s="223"/>
      <c r="Y3" s="223"/>
      <c r="Z3" s="223"/>
      <c r="AA3" s="223"/>
    </row>
    <row r="4" spans="2:27" s="227" customFormat="1" ht="29.25" customHeight="1">
      <c r="B4" s="225"/>
      <c r="C4" s="226" t="s">
        <v>476</v>
      </c>
      <c r="F4" s="516" t="s">
        <v>992</v>
      </c>
      <c r="G4" s="228"/>
      <c r="H4" s="228"/>
      <c r="I4" s="229"/>
      <c r="J4" s="229"/>
      <c r="K4" s="517"/>
      <c r="L4" s="229"/>
      <c r="M4" s="229"/>
      <c r="N4" s="229"/>
      <c r="O4" s="229"/>
      <c r="P4" s="229"/>
      <c r="Q4" s="229"/>
      <c r="R4" s="229"/>
      <c r="S4" s="229"/>
      <c r="T4" s="229"/>
      <c r="U4" s="229"/>
      <c r="V4" s="229"/>
      <c r="W4" s="229"/>
      <c r="X4" s="229"/>
      <c r="Y4" s="229"/>
    </row>
    <row r="5" spans="2:27" s="227" customFormat="1" ht="9.75" customHeight="1" thickBot="1">
      <c r="B5" s="225"/>
      <c r="C5" s="222"/>
      <c r="G5" s="228"/>
      <c r="I5" s="229"/>
      <c r="J5" s="229"/>
      <c r="K5" s="517"/>
      <c r="L5" s="229"/>
      <c r="M5" s="229"/>
      <c r="N5" s="229"/>
      <c r="O5" s="229"/>
      <c r="P5" s="229"/>
      <c r="Q5" s="229"/>
      <c r="R5" s="229"/>
      <c r="S5" s="229"/>
      <c r="T5" s="229"/>
      <c r="U5" s="229"/>
      <c r="V5" s="229"/>
      <c r="W5" s="229"/>
      <c r="X5" s="229"/>
      <c r="Y5" s="229"/>
    </row>
    <row r="6" spans="2:27" ht="15.75" customHeight="1">
      <c r="B6" s="230"/>
      <c r="C6" s="231"/>
      <c r="D6" s="231"/>
      <c r="E6" s="231"/>
      <c r="F6" s="232"/>
      <c r="G6" s="1382" t="s">
        <v>477</v>
      </c>
      <c r="H6" s="1382"/>
      <c r="I6" s="1382"/>
      <c r="J6" s="1382"/>
      <c r="K6" s="1382"/>
      <c r="L6" s="1382"/>
      <c r="M6" s="1382"/>
      <c r="N6" s="1382"/>
      <c r="O6" s="1382"/>
      <c r="P6" s="1382"/>
      <c r="Q6" s="1382"/>
      <c r="R6" s="1382"/>
      <c r="S6" s="1382"/>
      <c r="T6" s="1382"/>
      <c r="U6" s="1382"/>
      <c r="V6" s="1382"/>
      <c r="W6" s="1382"/>
      <c r="X6" s="1382"/>
      <c r="Y6" s="1383"/>
      <c r="Z6" s="1384" t="s">
        <v>449</v>
      </c>
      <c r="AA6" s="1387" t="s">
        <v>478</v>
      </c>
    </row>
    <row r="7" spans="2:27" ht="67.5" customHeight="1">
      <c r="B7" s="233"/>
      <c r="C7" s="234"/>
      <c r="D7" s="234"/>
      <c r="E7" s="234"/>
      <c r="F7" s="235"/>
      <c r="G7" s="1389" t="s">
        <v>479</v>
      </c>
      <c r="H7" s="1390"/>
      <c r="I7" s="1391" t="s">
        <v>480</v>
      </c>
      <c r="J7" s="1390"/>
      <c r="K7" s="1392" t="s">
        <v>764</v>
      </c>
      <c r="L7" s="1401" t="s">
        <v>765</v>
      </c>
      <c r="M7" s="1402"/>
      <c r="N7" s="1392" t="s">
        <v>766</v>
      </c>
      <c r="O7" s="1401" t="s">
        <v>767</v>
      </c>
      <c r="P7" s="1402"/>
      <c r="Q7" s="1401" t="s">
        <v>768</v>
      </c>
      <c r="R7" s="1402"/>
      <c r="S7" s="1400" t="s">
        <v>769</v>
      </c>
      <c r="T7" s="1401" t="s">
        <v>770</v>
      </c>
      <c r="U7" s="1402"/>
      <c r="V7" s="1391" t="s">
        <v>771</v>
      </c>
      <c r="W7" s="1389"/>
      <c r="X7" s="1390"/>
      <c r="Y7" s="1392" t="s">
        <v>481</v>
      </c>
      <c r="Z7" s="1385"/>
      <c r="AA7" s="1388"/>
    </row>
    <row r="8" spans="2:27" ht="49.5" customHeight="1">
      <c r="B8" s="233"/>
      <c r="C8" s="234"/>
      <c r="D8" s="234"/>
      <c r="E8" s="234"/>
      <c r="F8" s="235"/>
      <c r="G8" s="1142" t="s">
        <v>482</v>
      </c>
      <c r="H8" s="1143" t="s">
        <v>483</v>
      </c>
      <c r="I8" s="238" t="s">
        <v>482</v>
      </c>
      <c r="J8" s="238" t="s">
        <v>483</v>
      </c>
      <c r="K8" s="1386"/>
      <c r="L8" s="1398"/>
      <c r="M8" s="1399"/>
      <c r="N8" s="1386"/>
      <c r="O8" s="1398"/>
      <c r="P8" s="1399"/>
      <c r="Q8" s="1398"/>
      <c r="R8" s="1399"/>
      <c r="S8" s="1400"/>
      <c r="T8" s="1398"/>
      <c r="U8" s="1399"/>
      <c r="V8" s="238" t="s">
        <v>772</v>
      </c>
      <c r="W8" s="238" t="s">
        <v>773</v>
      </c>
      <c r="X8" s="238" t="s">
        <v>774</v>
      </c>
      <c r="Y8" s="1386"/>
      <c r="Z8" s="1386"/>
      <c r="AA8" s="1388"/>
    </row>
    <row r="9" spans="2:27" ht="20.25" customHeight="1">
      <c r="B9" s="239"/>
      <c r="C9" s="240"/>
      <c r="D9" s="240"/>
      <c r="E9" s="240"/>
      <c r="F9" s="241"/>
      <c r="G9" s="1144" t="s">
        <v>775</v>
      </c>
      <c r="H9" s="243" t="s">
        <v>776</v>
      </c>
      <c r="I9" s="244" t="s">
        <v>777</v>
      </c>
      <c r="J9" s="244" t="s">
        <v>778</v>
      </c>
      <c r="K9" s="244"/>
      <c r="L9" s="238" t="s">
        <v>482</v>
      </c>
      <c r="M9" s="238" t="s">
        <v>483</v>
      </c>
      <c r="N9" s="244"/>
      <c r="O9" s="238" t="s">
        <v>482</v>
      </c>
      <c r="P9" s="238" t="s">
        <v>483</v>
      </c>
      <c r="Q9" s="238" t="s">
        <v>482</v>
      </c>
      <c r="R9" s="238" t="s">
        <v>483</v>
      </c>
      <c r="S9" s="244"/>
      <c r="T9" s="238" t="s">
        <v>482</v>
      </c>
      <c r="U9" s="238" t="s">
        <v>483</v>
      </c>
      <c r="V9" s="244"/>
      <c r="W9" s="244"/>
      <c r="X9" s="244"/>
      <c r="Y9" s="244" t="s">
        <v>779</v>
      </c>
      <c r="Z9" s="245" t="s">
        <v>780</v>
      </c>
      <c r="AA9" s="246" t="s">
        <v>781</v>
      </c>
    </row>
    <row r="10" spans="2:27" ht="24.95" customHeight="1">
      <c r="B10" s="247" t="s">
        <v>775</v>
      </c>
      <c r="C10" s="518" t="s">
        <v>484</v>
      </c>
      <c r="D10" s="519"/>
      <c r="E10" s="519"/>
      <c r="F10" s="520"/>
      <c r="G10" s="521"/>
      <c r="H10" s="522"/>
      <c r="I10" s="522"/>
      <c r="J10" s="522"/>
      <c r="K10" s="523"/>
      <c r="L10" s="524"/>
      <c r="M10" s="524"/>
      <c r="N10" s="524"/>
      <c r="O10" s="524"/>
      <c r="P10" s="524"/>
      <c r="Q10" s="524"/>
      <c r="R10" s="524"/>
      <c r="S10" s="524"/>
      <c r="T10" s="524"/>
      <c r="U10" s="524"/>
      <c r="V10" s="524"/>
      <c r="W10" s="524"/>
      <c r="X10" s="524"/>
      <c r="Y10" s="522"/>
      <c r="Z10" s="798">
        <f>Z11+Z37+Z49</f>
        <v>0</v>
      </c>
      <c r="AA10" s="799">
        <f>Z10*12.5</f>
        <v>0</v>
      </c>
    </row>
    <row r="11" spans="2:27" ht="24.95" customHeight="1">
      <c r="B11" s="251" t="s">
        <v>782</v>
      </c>
      <c r="C11" s="526" t="s">
        <v>486</v>
      </c>
      <c r="D11" s="527"/>
      <c r="E11" s="527"/>
      <c r="F11" s="528"/>
      <c r="G11" s="529"/>
      <c r="H11" s="530"/>
      <c r="I11" s="530"/>
      <c r="J11" s="530"/>
      <c r="K11" s="531"/>
      <c r="L11" s="532"/>
      <c r="M11" s="532"/>
      <c r="N11" s="532"/>
      <c r="O11" s="532"/>
      <c r="P11" s="532"/>
      <c r="Q11" s="532"/>
      <c r="R11" s="532"/>
      <c r="S11" s="532"/>
      <c r="T11" s="532"/>
      <c r="U11" s="532"/>
      <c r="V11" s="532"/>
      <c r="W11" s="532"/>
      <c r="X11" s="532"/>
      <c r="Y11" s="530"/>
      <c r="Z11" s="798">
        <f>Z33+Z14</f>
        <v>0</v>
      </c>
      <c r="AA11" s="533"/>
    </row>
    <row r="12" spans="2:27" ht="24.95" customHeight="1">
      <c r="B12" s="251" t="s">
        <v>783</v>
      </c>
      <c r="C12" s="1393" t="s">
        <v>488</v>
      </c>
      <c r="D12" s="1394"/>
      <c r="E12" s="1394"/>
      <c r="F12" s="1395"/>
      <c r="G12" s="801"/>
      <c r="H12" s="802"/>
      <c r="I12" s="831"/>
      <c r="J12" s="831"/>
      <c r="K12" s="531"/>
      <c r="L12" s="532"/>
      <c r="M12" s="532"/>
      <c r="N12" s="532"/>
      <c r="O12" s="532"/>
      <c r="P12" s="532"/>
      <c r="Q12" s="532"/>
      <c r="R12" s="532"/>
      <c r="S12" s="532"/>
      <c r="T12" s="532"/>
      <c r="U12" s="532"/>
      <c r="V12" s="532"/>
      <c r="W12" s="532"/>
      <c r="X12" s="532"/>
      <c r="Y12" s="530"/>
      <c r="Z12" s="534"/>
      <c r="AA12" s="535"/>
    </row>
    <row r="13" spans="2:27" ht="24.95" customHeight="1">
      <c r="B13" s="251" t="s">
        <v>784</v>
      </c>
      <c r="C13" s="1393" t="s">
        <v>490</v>
      </c>
      <c r="D13" s="1394"/>
      <c r="E13" s="1394"/>
      <c r="F13" s="1395"/>
      <c r="G13" s="801"/>
      <c r="H13" s="802"/>
      <c r="I13" s="831"/>
      <c r="J13" s="831"/>
      <c r="K13" s="531"/>
      <c r="L13" s="532"/>
      <c r="M13" s="532"/>
      <c r="N13" s="532"/>
      <c r="O13" s="532"/>
      <c r="P13" s="532"/>
      <c r="Q13" s="532"/>
      <c r="R13" s="532"/>
      <c r="S13" s="532"/>
      <c r="T13" s="532"/>
      <c r="U13" s="532"/>
      <c r="V13" s="532"/>
      <c r="W13" s="532"/>
      <c r="X13" s="532"/>
      <c r="Y13" s="530"/>
      <c r="Z13" s="534"/>
      <c r="AA13" s="535"/>
    </row>
    <row r="14" spans="2:27" ht="24.95" customHeight="1">
      <c r="B14" s="258" t="s">
        <v>776</v>
      </c>
      <c r="C14" s="536" t="s">
        <v>491</v>
      </c>
      <c r="D14" s="537"/>
      <c r="E14" s="537"/>
      <c r="F14" s="538"/>
      <c r="G14" s="798">
        <f>G15+G20+G24</f>
        <v>0</v>
      </c>
      <c r="H14" s="798">
        <f>H15+H20+H24</f>
        <v>0</v>
      </c>
      <c r="I14" s="798">
        <f t="shared" ref="I14:J14" si="0">I15+I20+I24</f>
        <v>0</v>
      </c>
      <c r="J14" s="798">
        <f t="shared" si="0"/>
        <v>0</v>
      </c>
      <c r="K14" s="531"/>
      <c r="L14" s="532"/>
      <c r="M14" s="532"/>
      <c r="N14" s="532"/>
      <c r="O14" s="532"/>
      <c r="P14" s="532"/>
      <c r="Q14" s="532"/>
      <c r="R14" s="532"/>
      <c r="S14" s="532"/>
      <c r="T14" s="539">
        <f>T15+T20+T24</f>
        <v>0</v>
      </c>
      <c r="U14" s="539">
        <f>U15+U20+U24</f>
        <v>0</v>
      </c>
      <c r="V14" s="539">
        <f>MIN(MAX(T15,T20),MAX(U15,U20))</f>
        <v>0</v>
      </c>
      <c r="W14" s="539">
        <f>MIN(MAX(T20-V14,T24),MAX(U20-V14,U24))</f>
        <v>0</v>
      </c>
      <c r="X14" s="539">
        <f>MIN(IF(MAX(T15-V14,T24-W14)&gt;0,MAX(T15-V14,T24-W14),0),IF(MAX(U15-V14,U24-W14)&gt;0,MAX(U15-V14,U24-W14,0)))</f>
        <v>0</v>
      </c>
      <c r="Y14" s="1140">
        <f>SUM(N16:N19)+SUM(N21:N23)+SUM(N25:N32)+S15+S20+S24+V14+W14+X14+ABS(T14-U14)</f>
        <v>0</v>
      </c>
      <c r="Z14" s="1140">
        <f>((SUM(N16:N19)+SUM(N21:N23)+SUM(N25:N32))*10%)+(S15*40%)+(S20*30%)+(S24*30%)+((V14+W14)*40%)+(X14*150%)+(ABS(T14-U14)*100%)</f>
        <v>0</v>
      </c>
      <c r="AA14" s="533"/>
    </row>
    <row r="15" spans="2:27" ht="24.95" customHeight="1">
      <c r="B15" s="258" t="s">
        <v>777</v>
      </c>
      <c r="C15" s="540" t="s">
        <v>492</v>
      </c>
      <c r="D15" s="537"/>
      <c r="E15" s="537"/>
      <c r="F15" s="541"/>
      <c r="G15" s="801"/>
      <c r="H15" s="802"/>
      <c r="I15" s="798">
        <f>SUM(I16:I19)</f>
        <v>0</v>
      </c>
      <c r="J15" s="798">
        <f>SUM(J16:J19)</f>
        <v>0</v>
      </c>
      <c r="K15" s="531"/>
      <c r="L15" s="532"/>
      <c r="M15" s="532"/>
      <c r="N15" s="532"/>
      <c r="O15" s="532"/>
      <c r="P15" s="532"/>
      <c r="Q15" s="539">
        <f>SUM(O16:O19)</f>
        <v>0</v>
      </c>
      <c r="R15" s="539">
        <f>SUM(P16:P19)</f>
        <v>0</v>
      </c>
      <c r="S15" s="539">
        <f>MIN(Q15:R15)</f>
        <v>0</v>
      </c>
      <c r="T15" s="539">
        <f>IF(Q15&gt;R15,Q15-S15,0)</f>
        <v>0</v>
      </c>
      <c r="U15" s="539">
        <f>IF(R15&gt;Q15,R15-S15,0)</f>
        <v>0</v>
      </c>
      <c r="V15" s="532"/>
      <c r="W15" s="532"/>
      <c r="X15" s="532"/>
      <c r="Y15" s="534"/>
      <c r="Z15" s="530"/>
      <c r="AA15" s="533"/>
    </row>
    <row r="16" spans="2:27" ht="24.95" customHeight="1">
      <c r="B16" s="258" t="s">
        <v>778</v>
      </c>
      <c r="C16" s="542"/>
      <c r="D16" s="537" t="s">
        <v>493</v>
      </c>
      <c r="E16" s="537"/>
      <c r="F16" s="541"/>
      <c r="G16" s="832"/>
      <c r="H16" s="833"/>
      <c r="I16" s="802"/>
      <c r="J16" s="802"/>
      <c r="K16" s="543">
        <v>0</v>
      </c>
      <c r="L16" s="539">
        <f>I16*K16</f>
        <v>0</v>
      </c>
      <c r="M16" s="539">
        <f>J16*K16</f>
        <v>0</v>
      </c>
      <c r="N16" s="539">
        <f>MIN(L16:M16)</f>
        <v>0</v>
      </c>
      <c r="O16" s="539">
        <f>IF(L16&gt;M16,L16-N16,0)</f>
        <v>0</v>
      </c>
      <c r="P16" s="539">
        <f>IF(M16&gt;L16,M16-N16,0)</f>
        <v>0</v>
      </c>
      <c r="Q16" s="532"/>
      <c r="R16" s="532"/>
      <c r="S16" s="532"/>
      <c r="T16" s="532"/>
      <c r="U16" s="532"/>
      <c r="V16" s="532"/>
      <c r="W16" s="532"/>
      <c r="X16" s="532"/>
      <c r="Y16" s="534"/>
      <c r="Z16" s="530"/>
      <c r="AA16" s="533"/>
    </row>
    <row r="17" spans="2:27" ht="24.95" customHeight="1">
      <c r="B17" s="258" t="s">
        <v>779</v>
      </c>
      <c r="C17" s="542"/>
      <c r="D17" s="537" t="s">
        <v>494</v>
      </c>
      <c r="E17" s="537"/>
      <c r="F17" s="541"/>
      <c r="G17" s="832"/>
      <c r="H17" s="833"/>
      <c r="I17" s="802"/>
      <c r="J17" s="802"/>
      <c r="K17" s="543">
        <v>2E-3</v>
      </c>
      <c r="L17" s="539">
        <f t="shared" ref="L17:L32" si="1">I17*K17</f>
        <v>0</v>
      </c>
      <c r="M17" s="539">
        <f t="shared" ref="M17:M32" si="2">J17*K17</f>
        <v>0</v>
      </c>
      <c r="N17" s="539">
        <f t="shared" ref="N17:N32" si="3">MIN(L17:M17)</f>
        <v>0</v>
      </c>
      <c r="O17" s="539">
        <f t="shared" ref="O17:O32" si="4">IF(L17&gt;M17,L17-N17,0)</f>
        <v>0</v>
      </c>
      <c r="P17" s="539">
        <f t="shared" ref="P17:P32" si="5">IF(M17&gt;L17,M17-N17,0)</f>
        <v>0</v>
      </c>
      <c r="Q17" s="532"/>
      <c r="R17" s="532"/>
      <c r="S17" s="532"/>
      <c r="T17" s="532"/>
      <c r="U17" s="532"/>
      <c r="V17" s="532"/>
      <c r="W17" s="532"/>
      <c r="X17" s="532"/>
      <c r="Y17" s="534"/>
      <c r="Z17" s="530"/>
      <c r="AA17" s="533"/>
    </row>
    <row r="18" spans="2:27" ht="24.95" customHeight="1">
      <c r="B18" s="258" t="s">
        <v>780</v>
      </c>
      <c r="C18" s="542"/>
      <c r="D18" s="537" t="s">
        <v>495</v>
      </c>
      <c r="E18" s="537"/>
      <c r="F18" s="541"/>
      <c r="G18" s="832"/>
      <c r="H18" s="833"/>
      <c r="I18" s="802"/>
      <c r="J18" s="802"/>
      <c r="K18" s="543">
        <v>4.0000000000000001E-3</v>
      </c>
      <c r="L18" s="539">
        <f t="shared" si="1"/>
        <v>0</v>
      </c>
      <c r="M18" s="539">
        <f t="shared" si="2"/>
        <v>0</v>
      </c>
      <c r="N18" s="539">
        <f t="shared" si="3"/>
        <v>0</v>
      </c>
      <c r="O18" s="539">
        <f t="shared" si="4"/>
        <v>0</v>
      </c>
      <c r="P18" s="539">
        <f t="shared" si="5"/>
        <v>0</v>
      </c>
      <c r="Q18" s="532"/>
      <c r="R18" s="532"/>
      <c r="S18" s="532"/>
      <c r="T18" s="532"/>
      <c r="U18" s="532"/>
      <c r="V18" s="532"/>
      <c r="W18" s="532"/>
      <c r="X18" s="532"/>
      <c r="Y18" s="534"/>
      <c r="Z18" s="530"/>
      <c r="AA18" s="533"/>
    </row>
    <row r="19" spans="2:27" ht="24.95" customHeight="1">
      <c r="B19" s="258" t="s">
        <v>781</v>
      </c>
      <c r="C19" s="542"/>
      <c r="D19" s="537" t="s">
        <v>496</v>
      </c>
      <c r="E19" s="537"/>
      <c r="F19" s="541"/>
      <c r="G19" s="832"/>
      <c r="H19" s="833"/>
      <c r="I19" s="802"/>
      <c r="J19" s="802"/>
      <c r="K19" s="543">
        <v>7.0000000000000001E-3</v>
      </c>
      <c r="L19" s="539">
        <f t="shared" si="1"/>
        <v>0</v>
      </c>
      <c r="M19" s="539">
        <f t="shared" si="2"/>
        <v>0</v>
      </c>
      <c r="N19" s="539">
        <f t="shared" si="3"/>
        <v>0</v>
      </c>
      <c r="O19" s="539">
        <f t="shared" si="4"/>
        <v>0</v>
      </c>
      <c r="P19" s="539">
        <f t="shared" si="5"/>
        <v>0</v>
      </c>
      <c r="Q19" s="532"/>
      <c r="R19" s="532"/>
      <c r="S19" s="532"/>
      <c r="T19" s="532"/>
      <c r="U19" s="532"/>
      <c r="V19" s="532"/>
      <c r="W19" s="532"/>
      <c r="X19" s="532"/>
      <c r="Y19" s="534"/>
      <c r="Z19" s="530"/>
      <c r="AA19" s="533"/>
    </row>
    <row r="20" spans="2:27" ht="24.95" customHeight="1">
      <c r="B20" s="258" t="s">
        <v>785</v>
      </c>
      <c r="C20" s="540" t="s">
        <v>497</v>
      </c>
      <c r="D20" s="537"/>
      <c r="E20" s="537"/>
      <c r="F20" s="541"/>
      <c r="G20" s="801"/>
      <c r="H20" s="802"/>
      <c r="I20" s="798">
        <f>SUM(I21:I23)</f>
        <v>0</v>
      </c>
      <c r="J20" s="798">
        <f>SUM(J21:J23)</f>
        <v>0</v>
      </c>
      <c r="K20" s="544"/>
      <c r="L20" s="532"/>
      <c r="M20" s="532"/>
      <c r="N20" s="532"/>
      <c r="O20" s="532"/>
      <c r="P20" s="532"/>
      <c r="Q20" s="539">
        <f>SUM(O21:O23)</f>
        <v>0</v>
      </c>
      <c r="R20" s="539">
        <f>SUM(P21:P23)</f>
        <v>0</v>
      </c>
      <c r="S20" s="539">
        <f>MIN(Q20:R20)</f>
        <v>0</v>
      </c>
      <c r="T20" s="539">
        <f>IF(Q20&gt;R20,Q20-S20,0)</f>
        <v>0</v>
      </c>
      <c r="U20" s="539">
        <f>IF(R20&gt;Q20,R20-S20,0)</f>
        <v>0</v>
      </c>
      <c r="V20" s="532"/>
      <c r="W20" s="532"/>
      <c r="X20" s="532"/>
      <c r="Y20" s="534"/>
      <c r="Z20" s="530"/>
      <c r="AA20" s="533"/>
    </row>
    <row r="21" spans="2:27" ht="24.95" customHeight="1">
      <c r="B21" s="258" t="s">
        <v>786</v>
      </c>
      <c r="C21" s="542"/>
      <c r="D21" s="537" t="s">
        <v>498</v>
      </c>
      <c r="E21" s="537"/>
      <c r="F21" s="541"/>
      <c r="G21" s="832"/>
      <c r="H21" s="833"/>
      <c r="I21" s="802"/>
      <c r="J21" s="802"/>
      <c r="K21" s="543">
        <v>1.2500000000000001E-2</v>
      </c>
      <c r="L21" s="539">
        <f t="shared" si="1"/>
        <v>0</v>
      </c>
      <c r="M21" s="539">
        <f t="shared" si="2"/>
        <v>0</v>
      </c>
      <c r="N21" s="539">
        <f t="shared" si="3"/>
        <v>0</v>
      </c>
      <c r="O21" s="539">
        <f t="shared" si="4"/>
        <v>0</v>
      </c>
      <c r="P21" s="539">
        <f t="shared" si="5"/>
        <v>0</v>
      </c>
      <c r="Q21" s="532"/>
      <c r="R21" s="532"/>
      <c r="S21" s="532"/>
      <c r="T21" s="532"/>
      <c r="U21" s="532"/>
      <c r="V21" s="532"/>
      <c r="W21" s="532"/>
      <c r="X21" s="532"/>
      <c r="Y21" s="534"/>
      <c r="Z21" s="530"/>
      <c r="AA21" s="533"/>
    </row>
    <row r="22" spans="2:27" ht="24.95" customHeight="1">
      <c r="B22" s="258" t="s">
        <v>787</v>
      </c>
      <c r="C22" s="542"/>
      <c r="D22" s="537" t="s">
        <v>499</v>
      </c>
      <c r="E22" s="537"/>
      <c r="F22" s="541"/>
      <c r="G22" s="832"/>
      <c r="H22" s="833"/>
      <c r="I22" s="802"/>
      <c r="J22" s="802"/>
      <c r="K22" s="543">
        <v>1.7500000000000002E-2</v>
      </c>
      <c r="L22" s="539">
        <f t="shared" si="1"/>
        <v>0</v>
      </c>
      <c r="M22" s="539">
        <f t="shared" si="2"/>
        <v>0</v>
      </c>
      <c r="N22" s="539">
        <f t="shared" si="3"/>
        <v>0</v>
      </c>
      <c r="O22" s="539">
        <f t="shared" si="4"/>
        <v>0</v>
      </c>
      <c r="P22" s="539">
        <f t="shared" si="5"/>
        <v>0</v>
      </c>
      <c r="Q22" s="532"/>
      <c r="R22" s="532"/>
      <c r="S22" s="532"/>
      <c r="T22" s="532"/>
      <c r="U22" s="532"/>
      <c r="V22" s="532"/>
      <c r="W22" s="532"/>
      <c r="X22" s="532"/>
      <c r="Y22" s="534"/>
      <c r="Z22" s="530"/>
      <c r="AA22" s="533"/>
    </row>
    <row r="23" spans="2:27" ht="24.95" customHeight="1">
      <c r="B23" s="258" t="s">
        <v>788</v>
      </c>
      <c r="C23" s="542"/>
      <c r="D23" s="537" t="s">
        <v>500</v>
      </c>
      <c r="E23" s="537"/>
      <c r="F23" s="541"/>
      <c r="G23" s="832"/>
      <c r="H23" s="833"/>
      <c r="I23" s="802"/>
      <c r="J23" s="802"/>
      <c r="K23" s="543">
        <v>2.2499999999999999E-2</v>
      </c>
      <c r="L23" s="539">
        <f t="shared" si="1"/>
        <v>0</v>
      </c>
      <c r="M23" s="539">
        <f t="shared" si="2"/>
        <v>0</v>
      </c>
      <c r="N23" s="539">
        <f t="shared" si="3"/>
        <v>0</v>
      </c>
      <c r="O23" s="539">
        <f t="shared" si="4"/>
        <v>0</v>
      </c>
      <c r="P23" s="539">
        <f t="shared" si="5"/>
        <v>0</v>
      </c>
      <c r="Q23" s="532"/>
      <c r="R23" s="532"/>
      <c r="S23" s="532"/>
      <c r="T23" s="532"/>
      <c r="U23" s="532"/>
      <c r="V23" s="532"/>
      <c r="W23" s="532"/>
      <c r="X23" s="532"/>
      <c r="Y23" s="534"/>
      <c r="Z23" s="530"/>
      <c r="AA23" s="533"/>
    </row>
    <row r="24" spans="2:27" ht="24.95" customHeight="1">
      <c r="B24" s="258" t="s">
        <v>789</v>
      </c>
      <c r="C24" s="540" t="s">
        <v>501</v>
      </c>
      <c r="D24" s="537"/>
      <c r="E24" s="537"/>
      <c r="F24" s="541"/>
      <c r="G24" s="801"/>
      <c r="H24" s="802"/>
      <c r="I24" s="798">
        <f>SUM(I25:I32)</f>
        <v>0</v>
      </c>
      <c r="J24" s="798">
        <f>SUM(J25:J32)</f>
        <v>0</v>
      </c>
      <c r="K24" s="544"/>
      <c r="L24" s="532"/>
      <c r="M24" s="532"/>
      <c r="N24" s="532"/>
      <c r="O24" s="532"/>
      <c r="P24" s="532"/>
      <c r="Q24" s="539">
        <f>SUM(O25:O32)</f>
        <v>0</v>
      </c>
      <c r="R24" s="539">
        <f>SUM(P25:P32)</f>
        <v>0</v>
      </c>
      <c r="S24" s="539">
        <f>MIN(Q24:R24)</f>
        <v>0</v>
      </c>
      <c r="T24" s="539">
        <f>IF(Q24&gt;R24,Q24-S24,0)</f>
        <v>0</v>
      </c>
      <c r="U24" s="539">
        <f>IF(R24&gt;Q24,R24-S24,0)</f>
        <v>0</v>
      </c>
      <c r="V24" s="532"/>
      <c r="W24" s="532"/>
      <c r="X24" s="532"/>
      <c r="Y24" s="534"/>
      <c r="Z24" s="530"/>
      <c r="AA24" s="533"/>
    </row>
    <row r="25" spans="2:27" ht="24.95" customHeight="1">
      <c r="B25" s="258" t="s">
        <v>790</v>
      </c>
      <c r="C25" s="542"/>
      <c r="D25" s="537" t="s">
        <v>502</v>
      </c>
      <c r="E25" s="537"/>
      <c r="F25" s="541"/>
      <c r="G25" s="832"/>
      <c r="H25" s="833"/>
      <c r="I25" s="802"/>
      <c r="J25" s="802"/>
      <c r="K25" s="543">
        <v>2.75E-2</v>
      </c>
      <c r="L25" s="539">
        <f t="shared" si="1"/>
        <v>0</v>
      </c>
      <c r="M25" s="539">
        <f t="shared" si="2"/>
        <v>0</v>
      </c>
      <c r="N25" s="539">
        <f t="shared" si="3"/>
        <v>0</v>
      </c>
      <c r="O25" s="539">
        <f t="shared" si="4"/>
        <v>0</v>
      </c>
      <c r="P25" s="539">
        <f t="shared" si="5"/>
        <v>0</v>
      </c>
      <c r="Q25" s="532"/>
      <c r="R25" s="532"/>
      <c r="S25" s="532"/>
      <c r="T25" s="532"/>
      <c r="U25" s="532"/>
      <c r="V25" s="532"/>
      <c r="W25" s="532"/>
      <c r="X25" s="532"/>
      <c r="Y25" s="534"/>
      <c r="Z25" s="530"/>
      <c r="AA25" s="533"/>
    </row>
    <row r="26" spans="2:27" ht="24.95" customHeight="1">
      <c r="B26" s="258" t="s">
        <v>791</v>
      </c>
      <c r="C26" s="542"/>
      <c r="D26" s="537" t="s">
        <v>503</v>
      </c>
      <c r="E26" s="537"/>
      <c r="F26" s="541"/>
      <c r="G26" s="832"/>
      <c r="H26" s="833"/>
      <c r="I26" s="802"/>
      <c r="J26" s="802"/>
      <c r="K26" s="543">
        <v>3.2500000000000001E-2</v>
      </c>
      <c r="L26" s="539">
        <f t="shared" si="1"/>
        <v>0</v>
      </c>
      <c r="M26" s="539">
        <f t="shared" si="2"/>
        <v>0</v>
      </c>
      <c r="N26" s="539">
        <f t="shared" si="3"/>
        <v>0</v>
      </c>
      <c r="O26" s="539">
        <f t="shared" si="4"/>
        <v>0</v>
      </c>
      <c r="P26" s="539">
        <f t="shared" si="5"/>
        <v>0</v>
      </c>
      <c r="Q26" s="532"/>
      <c r="R26" s="532"/>
      <c r="S26" s="532"/>
      <c r="T26" s="532"/>
      <c r="U26" s="532"/>
      <c r="V26" s="532"/>
      <c r="W26" s="532"/>
      <c r="X26" s="532"/>
      <c r="Y26" s="534"/>
      <c r="Z26" s="530"/>
      <c r="AA26" s="533"/>
    </row>
    <row r="27" spans="2:27" ht="24.95" customHeight="1">
      <c r="B27" s="258" t="s">
        <v>792</v>
      </c>
      <c r="C27" s="542"/>
      <c r="D27" s="537" t="s">
        <v>504</v>
      </c>
      <c r="E27" s="537"/>
      <c r="F27" s="541"/>
      <c r="G27" s="832"/>
      <c r="H27" s="833"/>
      <c r="I27" s="802"/>
      <c r="J27" s="802"/>
      <c r="K27" s="543">
        <v>3.7499999999999999E-2</v>
      </c>
      <c r="L27" s="539">
        <f t="shared" si="1"/>
        <v>0</v>
      </c>
      <c r="M27" s="539">
        <f t="shared" si="2"/>
        <v>0</v>
      </c>
      <c r="N27" s="539">
        <f t="shared" si="3"/>
        <v>0</v>
      </c>
      <c r="O27" s="539">
        <f t="shared" si="4"/>
        <v>0</v>
      </c>
      <c r="P27" s="539">
        <f t="shared" si="5"/>
        <v>0</v>
      </c>
      <c r="Q27" s="532"/>
      <c r="R27" s="532"/>
      <c r="S27" s="532"/>
      <c r="T27" s="532"/>
      <c r="U27" s="532"/>
      <c r="V27" s="532"/>
      <c r="W27" s="532"/>
      <c r="X27" s="532"/>
      <c r="Y27" s="534"/>
      <c r="Z27" s="530"/>
      <c r="AA27" s="533"/>
    </row>
    <row r="28" spans="2:27" ht="24.95" customHeight="1">
      <c r="B28" s="258" t="s">
        <v>793</v>
      </c>
      <c r="C28" s="542"/>
      <c r="D28" s="537" t="s">
        <v>505</v>
      </c>
      <c r="E28" s="537"/>
      <c r="F28" s="541"/>
      <c r="G28" s="832"/>
      <c r="H28" s="833"/>
      <c r="I28" s="802"/>
      <c r="J28" s="802"/>
      <c r="K28" s="543">
        <v>4.4999999999999998E-2</v>
      </c>
      <c r="L28" s="539">
        <f t="shared" si="1"/>
        <v>0</v>
      </c>
      <c r="M28" s="539">
        <f t="shared" si="2"/>
        <v>0</v>
      </c>
      <c r="N28" s="539">
        <f t="shared" si="3"/>
        <v>0</v>
      </c>
      <c r="O28" s="539">
        <f t="shared" si="4"/>
        <v>0</v>
      </c>
      <c r="P28" s="539">
        <f t="shared" si="5"/>
        <v>0</v>
      </c>
      <c r="Q28" s="532"/>
      <c r="R28" s="532"/>
      <c r="S28" s="532"/>
      <c r="T28" s="532"/>
      <c r="U28" s="532"/>
      <c r="V28" s="532"/>
      <c r="W28" s="532"/>
      <c r="X28" s="532"/>
      <c r="Y28" s="534"/>
      <c r="Z28" s="530"/>
      <c r="AA28" s="533"/>
    </row>
    <row r="29" spans="2:27" ht="24.95" customHeight="1">
      <c r="B29" s="258" t="s">
        <v>794</v>
      </c>
      <c r="C29" s="542"/>
      <c r="D29" s="537" t="s">
        <v>506</v>
      </c>
      <c r="E29" s="537"/>
      <c r="F29" s="541"/>
      <c r="G29" s="832"/>
      <c r="H29" s="833"/>
      <c r="I29" s="802"/>
      <c r="J29" s="802"/>
      <c r="K29" s="543">
        <v>5.2499999999999998E-2</v>
      </c>
      <c r="L29" s="539">
        <f t="shared" si="1"/>
        <v>0</v>
      </c>
      <c r="M29" s="539">
        <f t="shared" si="2"/>
        <v>0</v>
      </c>
      <c r="N29" s="539">
        <f t="shared" si="3"/>
        <v>0</v>
      </c>
      <c r="O29" s="539">
        <f t="shared" si="4"/>
        <v>0</v>
      </c>
      <c r="P29" s="539">
        <f t="shared" si="5"/>
        <v>0</v>
      </c>
      <c r="Q29" s="532"/>
      <c r="R29" s="532"/>
      <c r="S29" s="532"/>
      <c r="T29" s="532"/>
      <c r="U29" s="532"/>
      <c r="V29" s="532"/>
      <c r="W29" s="532"/>
      <c r="X29" s="532"/>
      <c r="Y29" s="534"/>
      <c r="Z29" s="530"/>
      <c r="AA29" s="533"/>
    </row>
    <row r="30" spans="2:27" ht="24.95" customHeight="1">
      <c r="B30" s="258" t="s">
        <v>795</v>
      </c>
      <c r="C30" s="542"/>
      <c r="D30" s="537" t="s">
        <v>507</v>
      </c>
      <c r="E30" s="537"/>
      <c r="F30" s="541"/>
      <c r="G30" s="832"/>
      <c r="H30" s="833"/>
      <c r="I30" s="802"/>
      <c r="J30" s="802"/>
      <c r="K30" s="543">
        <v>0.06</v>
      </c>
      <c r="L30" s="539">
        <f t="shared" si="1"/>
        <v>0</v>
      </c>
      <c r="M30" s="539">
        <f t="shared" si="2"/>
        <v>0</v>
      </c>
      <c r="N30" s="539">
        <f t="shared" si="3"/>
        <v>0</v>
      </c>
      <c r="O30" s="539">
        <f t="shared" si="4"/>
        <v>0</v>
      </c>
      <c r="P30" s="539">
        <f t="shared" si="5"/>
        <v>0</v>
      </c>
      <c r="Q30" s="532"/>
      <c r="R30" s="532"/>
      <c r="S30" s="532"/>
      <c r="T30" s="532"/>
      <c r="U30" s="532"/>
      <c r="V30" s="532"/>
      <c r="W30" s="532"/>
      <c r="X30" s="532"/>
      <c r="Y30" s="534"/>
      <c r="Z30" s="530"/>
      <c r="AA30" s="533"/>
    </row>
    <row r="31" spans="2:27" ht="24.95" customHeight="1">
      <c r="B31" s="258" t="s">
        <v>796</v>
      </c>
      <c r="C31" s="542"/>
      <c r="D31" s="537" t="s">
        <v>508</v>
      </c>
      <c r="E31" s="537"/>
      <c r="F31" s="541"/>
      <c r="G31" s="832"/>
      <c r="H31" s="833"/>
      <c r="I31" s="802"/>
      <c r="J31" s="802"/>
      <c r="K31" s="543">
        <v>0.08</v>
      </c>
      <c r="L31" s="539">
        <f t="shared" si="1"/>
        <v>0</v>
      </c>
      <c r="M31" s="539">
        <f t="shared" si="2"/>
        <v>0</v>
      </c>
      <c r="N31" s="539">
        <f t="shared" si="3"/>
        <v>0</v>
      </c>
      <c r="O31" s="539">
        <f t="shared" si="4"/>
        <v>0</v>
      </c>
      <c r="P31" s="539">
        <f t="shared" si="5"/>
        <v>0</v>
      </c>
      <c r="Q31" s="532"/>
      <c r="R31" s="532"/>
      <c r="S31" s="532"/>
      <c r="T31" s="532"/>
      <c r="U31" s="532"/>
      <c r="V31" s="532"/>
      <c r="W31" s="532"/>
      <c r="X31" s="532"/>
      <c r="Y31" s="534"/>
      <c r="Z31" s="530"/>
      <c r="AA31" s="533"/>
    </row>
    <row r="32" spans="2:27" ht="24.95" customHeight="1">
      <c r="B32" s="258" t="s">
        <v>797</v>
      </c>
      <c r="C32" s="542"/>
      <c r="D32" s="537" t="s">
        <v>509</v>
      </c>
      <c r="E32" s="537"/>
      <c r="F32" s="541"/>
      <c r="G32" s="832"/>
      <c r="H32" s="833"/>
      <c r="I32" s="802"/>
      <c r="J32" s="802"/>
      <c r="K32" s="543">
        <v>0.125</v>
      </c>
      <c r="L32" s="539">
        <f t="shared" si="1"/>
        <v>0</v>
      </c>
      <c r="M32" s="539">
        <f t="shared" si="2"/>
        <v>0</v>
      </c>
      <c r="N32" s="539">
        <f t="shared" si="3"/>
        <v>0</v>
      </c>
      <c r="O32" s="539">
        <f t="shared" si="4"/>
        <v>0</v>
      </c>
      <c r="P32" s="539">
        <f t="shared" si="5"/>
        <v>0</v>
      </c>
      <c r="Q32" s="532"/>
      <c r="R32" s="532"/>
      <c r="S32" s="532"/>
      <c r="T32" s="532"/>
      <c r="U32" s="532"/>
      <c r="V32" s="532"/>
      <c r="W32" s="532"/>
      <c r="X32" s="532"/>
      <c r="Y32" s="534"/>
      <c r="Z32" s="534"/>
      <c r="AA32" s="535"/>
    </row>
    <row r="33" spans="2:27" ht="24.95" customHeight="1">
      <c r="B33" s="258" t="s">
        <v>798</v>
      </c>
      <c r="C33" s="536" t="s">
        <v>510</v>
      </c>
      <c r="D33" s="537"/>
      <c r="E33" s="537"/>
      <c r="F33" s="538"/>
      <c r="G33" s="801"/>
      <c r="H33" s="802"/>
      <c r="I33" s="802"/>
      <c r="J33" s="802"/>
      <c r="K33" s="531"/>
      <c r="L33" s="532"/>
      <c r="M33" s="532"/>
      <c r="N33" s="532"/>
      <c r="O33" s="532"/>
      <c r="P33" s="532"/>
      <c r="Q33" s="532"/>
      <c r="R33" s="532"/>
      <c r="S33" s="532"/>
      <c r="T33" s="532"/>
      <c r="U33" s="532"/>
      <c r="V33" s="532"/>
      <c r="W33" s="532"/>
      <c r="X33" s="532"/>
      <c r="Y33" s="802"/>
      <c r="Z33" s="802"/>
      <c r="AA33" s="533"/>
    </row>
    <row r="34" spans="2:27" ht="24.95" customHeight="1">
      <c r="B34" s="258" t="s">
        <v>799</v>
      </c>
      <c r="C34" s="540" t="s">
        <v>492</v>
      </c>
      <c r="D34" s="545"/>
      <c r="E34" s="537"/>
      <c r="F34" s="538"/>
      <c r="G34" s="801"/>
      <c r="H34" s="802"/>
      <c r="I34" s="802"/>
      <c r="J34" s="802"/>
      <c r="K34" s="531"/>
      <c r="L34" s="532"/>
      <c r="M34" s="532"/>
      <c r="N34" s="532"/>
      <c r="O34" s="532"/>
      <c r="P34" s="532"/>
      <c r="Q34" s="532"/>
      <c r="R34" s="532"/>
      <c r="S34" s="532"/>
      <c r="T34" s="532"/>
      <c r="U34" s="532"/>
      <c r="V34" s="532"/>
      <c r="W34" s="532"/>
      <c r="X34" s="532"/>
      <c r="Y34" s="534"/>
      <c r="Z34" s="530"/>
      <c r="AA34" s="533"/>
    </row>
    <row r="35" spans="2:27" ht="24.95" customHeight="1">
      <c r="B35" s="258" t="s">
        <v>800</v>
      </c>
      <c r="C35" s="540" t="s">
        <v>497</v>
      </c>
      <c r="D35" s="545"/>
      <c r="E35" s="537"/>
      <c r="F35" s="538"/>
      <c r="G35" s="801"/>
      <c r="H35" s="802"/>
      <c r="I35" s="802"/>
      <c r="J35" s="802"/>
      <c r="K35" s="531"/>
      <c r="L35" s="532"/>
      <c r="M35" s="532"/>
      <c r="N35" s="532"/>
      <c r="O35" s="532"/>
      <c r="P35" s="532"/>
      <c r="Q35" s="532"/>
      <c r="R35" s="532"/>
      <c r="S35" s="532"/>
      <c r="T35" s="532"/>
      <c r="U35" s="532"/>
      <c r="V35" s="532"/>
      <c r="W35" s="532"/>
      <c r="X35" s="532"/>
      <c r="Y35" s="534"/>
      <c r="Z35" s="530"/>
      <c r="AA35" s="533"/>
    </row>
    <row r="36" spans="2:27" ht="24.95" customHeight="1">
      <c r="B36" s="258" t="s">
        <v>801</v>
      </c>
      <c r="C36" s="540" t="s">
        <v>501</v>
      </c>
      <c r="D36" s="545"/>
      <c r="E36" s="537"/>
      <c r="F36" s="538"/>
      <c r="G36" s="801"/>
      <c r="H36" s="802"/>
      <c r="I36" s="802"/>
      <c r="J36" s="802"/>
      <c r="K36" s="531"/>
      <c r="L36" s="532"/>
      <c r="M36" s="532"/>
      <c r="N36" s="532"/>
      <c r="O36" s="532"/>
      <c r="P36" s="532"/>
      <c r="Q36" s="532"/>
      <c r="R36" s="532"/>
      <c r="S36" s="532"/>
      <c r="T36" s="532"/>
      <c r="U36" s="532"/>
      <c r="V36" s="532"/>
      <c r="W36" s="532"/>
      <c r="X36" s="532"/>
      <c r="Y36" s="534"/>
      <c r="Z36" s="530"/>
      <c r="AA36" s="533"/>
    </row>
    <row r="37" spans="2:27" ht="24.95" customHeight="1">
      <c r="B37" s="258" t="s">
        <v>802</v>
      </c>
      <c r="C37" s="526" t="s">
        <v>511</v>
      </c>
      <c r="D37" s="537"/>
      <c r="E37" s="537"/>
      <c r="F37" s="538"/>
      <c r="G37" s="801"/>
      <c r="H37" s="802"/>
      <c r="I37" s="802"/>
      <c r="J37" s="802"/>
      <c r="K37" s="531"/>
      <c r="L37" s="532"/>
      <c r="M37" s="532"/>
      <c r="N37" s="532"/>
      <c r="O37" s="532"/>
      <c r="P37" s="532"/>
      <c r="Q37" s="532"/>
      <c r="R37" s="532"/>
      <c r="S37" s="532"/>
      <c r="T37" s="532"/>
      <c r="U37" s="532"/>
      <c r="V37" s="532"/>
      <c r="W37" s="532"/>
      <c r="X37" s="532"/>
      <c r="Y37" s="802"/>
      <c r="Z37" s="798">
        <f>Z38+Z47+Z48</f>
        <v>0</v>
      </c>
      <c r="AA37" s="533"/>
    </row>
    <row r="38" spans="2:27" ht="24.95" customHeight="1">
      <c r="B38" s="258">
        <v>251</v>
      </c>
      <c r="C38" s="546" t="s">
        <v>513</v>
      </c>
      <c r="D38" s="547"/>
      <c r="E38" s="547"/>
      <c r="F38" s="548"/>
      <c r="G38" s="834"/>
      <c r="H38" s="835"/>
      <c r="I38" s="835"/>
      <c r="J38" s="835"/>
      <c r="K38" s="531"/>
      <c r="L38" s="532"/>
      <c r="M38" s="532"/>
      <c r="N38" s="532"/>
      <c r="O38" s="532"/>
      <c r="P38" s="532"/>
      <c r="Q38" s="532"/>
      <c r="R38" s="532"/>
      <c r="S38" s="532"/>
      <c r="T38" s="532"/>
      <c r="U38" s="532"/>
      <c r="V38" s="532"/>
      <c r="W38" s="532"/>
      <c r="X38" s="532"/>
      <c r="Y38" s="550"/>
      <c r="Z38" s="798">
        <f>Z39+Z40+Z44+Z45+Z46</f>
        <v>0</v>
      </c>
      <c r="AA38" s="533"/>
    </row>
    <row r="39" spans="2:27" ht="24.95" customHeight="1">
      <c r="B39" s="258" t="s">
        <v>803</v>
      </c>
      <c r="C39" s="551" t="s">
        <v>514</v>
      </c>
      <c r="D39" s="552"/>
      <c r="E39" s="552"/>
      <c r="F39" s="553"/>
      <c r="G39" s="801"/>
      <c r="H39" s="802"/>
      <c r="I39" s="802"/>
      <c r="J39" s="802"/>
      <c r="K39" s="531"/>
      <c r="L39" s="532"/>
      <c r="M39" s="532"/>
      <c r="N39" s="532"/>
      <c r="O39" s="532"/>
      <c r="P39" s="532"/>
      <c r="Q39" s="532"/>
      <c r="R39" s="532"/>
      <c r="S39" s="532"/>
      <c r="T39" s="532"/>
      <c r="U39" s="532"/>
      <c r="V39" s="532"/>
      <c r="W39" s="532"/>
      <c r="X39" s="532"/>
      <c r="Y39" s="802"/>
      <c r="Z39" s="802"/>
      <c r="AA39" s="533"/>
    </row>
    <row r="40" spans="2:27" ht="24.95" customHeight="1">
      <c r="B40" s="258" t="s">
        <v>804</v>
      </c>
      <c r="C40" s="551" t="s">
        <v>515</v>
      </c>
      <c r="D40" s="547"/>
      <c r="E40" s="547"/>
      <c r="F40" s="553"/>
      <c r="G40" s="801"/>
      <c r="H40" s="802"/>
      <c r="I40" s="802"/>
      <c r="J40" s="802"/>
      <c r="K40" s="531"/>
      <c r="L40" s="532"/>
      <c r="M40" s="532"/>
      <c r="N40" s="532"/>
      <c r="O40" s="532"/>
      <c r="P40" s="532"/>
      <c r="Q40" s="532"/>
      <c r="R40" s="532"/>
      <c r="S40" s="532"/>
      <c r="T40" s="532"/>
      <c r="U40" s="532"/>
      <c r="V40" s="532"/>
      <c r="W40" s="532"/>
      <c r="X40" s="532"/>
      <c r="Y40" s="802"/>
      <c r="Z40" s="798">
        <f>Z41+Z42+Z43</f>
        <v>0</v>
      </c>
      <c r="AA40" s="533"/>
    </row>
    <row r="41" spans="2:27" ht="24.95" customHeight="1">
      <c r="B41" s="258" t="s">
        <v>805</v>
      </c>
      <c r="C41" s="554" t="s">
        <v>516</v>
      </c>
      <c r="D41" s="547"/>
      <c r="E41" s="555"/>
      <c r="F41" s="553"/>
      <c r="G41" s="801"/>
      <c r="H41" s="802"/>
      <c r="I41" s="802"/>
      <c r="J41" s="802"/>
      <c r="K41" s="531"/>
      <c r="L41" s="532"/>
      <c r="M41" s="532"/>
      <c r="N41" s="532"/>
      <c r="O41" s="532"/>
      <c r="P41" s="532"/>
      <c r="Q41" s="532"/>
      <c r="R41" s="532"/>
      <c r="S41" s="532"/>
      <c r="T41" s="532"/>
      <c r="U41" s="532"/>
      <c r="V41" s="532"/>
      <c r="W41" s="532"/>
      <c r="X41" s="532"/>
      <c r="Y41" s="802"/>
      <c r="Z41" s="802"/>
      <c r="AA41" s="533"/>
    </row>
    <row r="42" spans="2:27" ht="24.95" customHeight="1">
      <c r="B42" s="258" t="s">
        <v>806</v>
      </c>
      <c r="C42" s="554" t="s">
        <v>517</v>
      </c>
      <c r="D42" s="547"/>
      <c r="E42" s="555"/>
      <c r="F42" s="553"/>
      <c r="G42" s="801"/>
      <c r="H42" s="802"/>
      <c r="I42" s="802"/>
      <c r="J42" s="802"/>
      <c r="K42" s="531"/>
      <c r="L42" s="532"/>
      <c r="M42" s="532"/>
      <c r="N42" s="532"/>
      <c r="O42" s="532"/>
      <c r="P42" s="532"/>
      <c r="Q42" s="532"/>
      <c r="R42" s="532"/>
      <c r="S42" s="532"/>
      <c r="T42" s="532"/>
      <c r="U42" s="532"/>
      <c r="V42" s="532"/>
      <c r="W42" s="532"/>
      <c r="X42" s="532"/>
      <c r="Y42" s="802"/>
      <c r="Z42" s="802"/>
      <c r="AA42" s="533"/>
    </row>
    <row r="43" spans="2:27" ht="24.95" customHeight="1">
      <c r="B43" s="258" t="s">
        <v>807</v>
      </c>
      <c r="C43" s="554" t="s">
        <v>518</v>
      </c>
      <c r="D43" s="547"/>
      <c r="E43" s="555"/>
      <c r="F43" s="553"/>
      <c r="G43" s="801"/>
      <c r="H43" s="802"/>
      <c r="I43" s="802"/>
      <c r="J43" s="802"/>
      <c r="K43" s="531"/>
      <c r="L43" s="532"/>
      <c r="M43" s="532"/>
      <c r="N43" s="532"/>
      <c r="O43" s="532"/>
      <c r="P43" s="532"/>
      <c r="Q43" s="532"/>
      <c r="R43" s="532"/>
      <c r="S43" s="532"/>
      <c r="T43" s="532"/>
      <c r="U43" s="532"/>
      <c r="V43" s="532"/>
      <c r="W43" s="532"/>
      <c r="X43" s="532"/>
      <c r="Y43" s="802"/>
      <c r="Z43" s="802"/>
      <c r="AA43" s="533"/>
    </row>
    <row r="44" spans="2:27" ht="24.95" customHeight="1">
      <c r="B44" s="258" t="s">
        <v>808</v>
      </c>
      <c r="C44" s="551" t="s">
        <v>519</v>
      </c>
      <c r="D44" s="547"/>
      <c r="E44" s="547"/>
      <c r="F44" s="553"/>
      <c r="G44" s="801"/>
      <c r="H44" s="802"/>
      <c r="I44" s="802"/>
      <c r="J44" s="802"/>
      <c r="K44" s="531"/>
      <c r="L44" s="532"/>
      <c r="M44" s="532"/>
      <c r="N44" s="532"/>
      <c r="O44" s="532"/>
      <c r="P44" s="532"/>
      <c r="Q44" s="532"/>
      <c r="R44" s="532"/>
      <c r="S44" s="532"/>
      <c r="T44" s="532"/>
      <c r="U44" s="532"/>
      <c r="V44" s="532"/>
      <c r="W44" s="532"/>
      <c r="X44" s="532"/>
      <c r="Y44" s="802"/>
      <c r="Z44" s="798">
        <f>Y44*0.08</f>
        <v>0</v>
      </c>
      <c r="AA44" s="533"/>
    </row>
    <row r="45" spans="2:27" ht="24.95" customHeight="1">
      <c r="B45" s="258" t="s">
        <v>809</v>
      </c>
      <c r="C45" s="551" t="s">
        <v>520</v>
      </c>
      <c r="D45" s="547"/>
      <c r="E45" s="547"/>
      <c r="F45" s="553"/>
      <c r="G45" s="801"/>
      <c r="H45" s="802"/>
      <c r="I45" s="802"/>
      <c r="J45" s="802"/>
      <c r="K45" s="531"/>
      <c r="L45" s="532"/>
      <c r="M45" s="532"/>
      <c r="N45" s="532"/>
      <c r="O45" s="532"/>
      <c r="P45" s="532"/>
      <c r="Q45" s="532"/>
      <c r="R45" s="532"/>
      <c r="S45" s="532"/>
      <c r="T45" s="532"/>
      <c r="U45" s="532"/>
      <c r="V45" s="532"/>
      <c r="W45" s="532"/>
      <c r="X45" s="532"/>
      <c r="Y45" s="802"/>
      <c r="Z45" s="798">
        <f>Y45*0.12</f>
        <v>0</v>
      </c>
      <c r="AA45" s="533"/>
    </row>
    <row r="46" spans="2:27" ht="24.95" customHeight="1">
      <c r="B46" s="258" t="s">
        <v>810</v>
      </c>
      <c r="C46" s="556" t="s">
        <v>522</v>
      </c>
      <c r="D46" s="547"/>
      <c r="E46" s="547"/>
      <c r="F46" s="553"/>
      <c r="G46" s="801"/>
      <c r="H46" s="802"/>
      <c r="I46" s="802"/>
      <c r="J46" s="802"/>
      <c r="K46" s="531"/>
      <c r="L46" s="532"/>
      <c r="M46" s="532"/>
      <c r="N46" s="532"/>
      <c r="O46" s="532"/>
      <c r="P46" s="532"/>
      <c r="Q46" s="532"/>
      <c r="R46" s="532"/>
      <c r="S46" s="532"/>
      <c r="T46" s="532"/>
      <c r="U46" s="532"/>
      <c r="V46" s="532"/>
      <c r="W46" s="532"/>
      <c r="X46" s="532"/>
      <c r="Y46" s="802"/>
      <c r="Z46" s="802"/>
      <c r="AA46" s="533"/>
    </row>
    <row r="47" spans="2:27" ht="24.95" customHeight="1">
      <c r="B47" s="258">
        <v>325</v>
      </c>
      <c r="C47" s="546" t="s">
        <v>524</v>
      </c>
      <c r="D47" s="557"/>
      <c r="E47" s="547"/>
      <c r="F47" s="548"/>
      <c r="G47" s="549"/>
      <c r="H47" s="550"/>
      <c r="I47" s="550"/>
      <c r="J47" s="550"/>
      <c r="K47" s="531"/>
      <c r="L47" s="532"/>
      <c r="M47" s="532"/>
      <c r="N47" s="532"/>
      <c r="O47" s="532"/>
      <c r="P47" s="532"/>
      <c r="Q47" s="532"/>
      <c r="R47" s="532"/>
      <c r="S47" s="532"/>
      <c r="T47" s="532"/>
      <c r="U47" s="532"/>
      <c r="V47" s="532"/>
      <c r="W47" s="532"/>
      <c r="X47" s="532"/>
      <c r="Y47" s="550"/>
      <c r="Z47" s="839"/>
      <c r="AA47" s="533"/>
    </row>
    <row r="48" spans="2:27" ht="24.95" customHeight="1">
      <c r="B48" s="258">
        <v>330</v>
      </c>
      <c r="C48" s="546" t="s">
        <v>525</v>
      </c>
      <c r="D48" s="557"/>
      <c r="E48" s="547"/>
      <c r="F48" s="548"/>
      <c r="G48" s="549"/>
      <c r="H48" s="550"/>
      <c r="I48" s="550"/>
      <c r="J48" s="550"/>
      <c r="K48" s="531"/>
      <c r="L48" s="532"/>
      <c r="M48" s="532"/>
      <c r="N48" s="532"/>
      <c r="O48" s="532"/>
      <c r="P48" s="532"/>
      <c r="Q48" s="532"/>
      <c r="R48" s="532"/>
      <c r="S48" s="532"/>
      <c r="T48" s="532"/>
      <c r="U48" s="532"/>
      <c r="V48" s="532"/>
      <c r="W48" s="532"/>
      <c r="X48" s="532"/>
      <c r="Y48" s="550"/>
      <c r="Z48" s="839"/>
      <c r="AA48" s="533"/>
    </row>
    <row r="49" spans="2:27" ht="24.95" customHeight="1">
      <c r="B49" s="258" t="s">
        <v>811</v>
      </c>
      <c r="C49" s="542" t="s">
        <v>526</v>
      </c>
      <c r="D49" s="558"/>
      <c r="E49" s="537"/>
      <c r="F49" s="559"/>
      <c r="G49" s="560"/>
      <c r="H49" s="561"/>
      <c r="I49" s="561"/>
      <c r="J49" s="561"/>
      <c r="K49" s="562"/>
      <c r="L49" s="563"/>
      <c r="M49" s="563"/>
      <c r="N49" s="563"/>
      <c r="O49" s="563"/>
      <c r="P49" s="563"/>
      <c r="Q49" s="563"/>
      <c r="R49" s="563"/>
      <c r="S49" s="563"/>
      <c r="T49" s="563"/>
      <c r="U49" s="563"/>
      <c r="V49" s="563"/>
      <c r="W49" s="563"/>
      <c r="X49" s="563"/>
      <c r="Y49" s="561"/>
      <c r="Z49" s="798">
        <f>Z50+Z51+Z52+Z53+Z54</f>
        <v>0</v>
      </c>
      <c r="AA49" s="533"/>
    </row>
    <row r="50" spans="2:27" ht="24.95" customHeight="1">
      <c r="B50" s="258">
        <v>360</v>
      </c>
      <c r="C50" s="536" t="s">
        <v>527</v>
      </c>
      <c r="D50" s="558"/>
      <c r="E50" s="537"/>
      <c r="F50" s="559"/>
      <c r="G50" s="560"/>
      <c r="H50" s="561"/>
      <c r="I50" s="561"/>
      <c r="J50" s="561"/>
      <c r="K50" s="562"/>
      <c r="L50" s="563"/>
      <c r="M50" s="563"/>
      <c r="N50" s="563"/>
      <c r="O50" s="563"/>
      <c r="P50" s="563"/>
      <c r="Q50" s="563"/>
      <c r="R50" s="563"/>
      <c r="S50" s="563"/>
      <c r="T50" s="563"/>
      <c r="U50" s="563"/>
      <c r="V50" s="563"/>
      <c r="W50" s="563"/>
      <c r="X50" s="563"/>
      <c r="Y50" s="561"/>
      <c r="Z50" s="841"/>
      <c r="AA50" s="533"/>
    </row>
    <row r="51" spans="2:27" ht="24.95" customHeight="1">
      <c r="B51" s="258">
        <v>370</v>
      </c>
      <c r="C51" s="536" t="s">
        <v>528</v>
      </c>
      <c r="D51" s="558"/>
      <c r="E51" s="537"/>
      <c r="F51" s="559"/>
      <c r="G51" s="560"/>
      <c r="H51" s="561"/>
      <c r="I51" s="561"/>
      <c r="J51" s="561"/>
      <c r="K51" s="562"/>
      <c r="L51" s="563"/>
      <c r="M51" s="563"/>
      <c r="N51" s="563"/>
      <c r="O51" s="563"/>
      <c r="P51" s="563"/>
      <c r="Q51" s="563"/>
      <c r="R51" s="563"/>
      <c r="S51" s="563"/>
      <c r="T51" s="563"/>
      <c r="U51" s="563"/>
      <c r="V51" s="563"/>
      <c r="W51" s="563"/>
      <c r="X51" s="563"/>
      <c r="Y51" s="561"/>
      <c r="Z51" s="841"/>
      <c r="AA51" s="533"/>
    </row>
    <row r="52" spans="2:27" ht="24.95" customHeight="1">
      <c r="B52" s="258">
        <v>380</v>
      </c>
      <c r="C52" s="536" t="s">
        <v>529</v>
      </c>
      <c r="D52" s="558"/>
      <c r="E52" s="537"/>
      <c r="F52" s="559"/>
      <c r="G52" s="560"/>
      <c r="H52" s="561"/>
      <c r="I52" s="561"/>
      <c r="J52" s="561"/>
      <c r="K52" s="562"/>
      <c r="L52" s="563"/>
      <c r="M52" s="563"/>
      <c r="N52" s="563"/>
      <c r="O52" s="563"/>
      <c r="P52" s="563"/>
      <c r="Q52" s="563"/>
      <c r="R52" s="563"/>
      <c r="S52" s="563"/>
      <c r="T52" s="563"/>
      <c r="U52" s="563"/>
      <c r="V52" s="563"/>
      <c r="W52" s="563"/>
      <c r="X52" s="563"/>
      <c r="Y52" s="561"/>
      <c r="Z52" s="841"/>
      <c r="AA52" s="533"/>
    </row>
    <row r="53" spans="2:27" ht="24.95" customHeight="1">
      <c r="B53" s="761" t="s">
        <v>530</v>
      </c>
      <c r="C53" s="1145" t="s">
        <v>531</v>
      </c>
      <c r="D53" s="767"/>
      <c r="E53" s="768"/>
      <c r="F53" s="1141"/>
      <c r="G53" s="604"/>
      <c r="H53" s="605"/>
      <c r="I53" s="605"/>
      <c r="J53" s="605"/>
      <c r="K53" s="606"/>
      <c r="L53" s="607"/>
      <c r="M53" s="607"/>
      <c r="N53" s="607"/>
      <c r="O53" s="607"/>
      <c r="P53" s="607"/>
      <c r="Q53" s="607"/>
      <c r="R53" s="607"/>
      <c r="S53" s="607"/>
      <c r="T53" s="607"/>
      <c r="U53" s="607"/>
      <c r="V53" s="607"/>
      <c r="W53" s="607"/>
      <c r="X53" s="607"/>
      <c r="Y53" s="605"/>
      <c r="Z53" s="843"/>
      <c r="AA53" s="571"/>
    </row>
    <row r="54" spans="2:27" ht="24.95" customHeight="1" thickBot="1">
      <c r="B54" s="277">
        <v>390</v>
      </c>
      <c r="C54" s="564" t="s">
        <v>532</v>
      </c>
      <c r="D54" s="565"/>
      <c r="E54" s="565"/>
      <c r="F54" s="566"/>
      <c r="G54" s="567"/>
      <c r="H54" s="568"/>
      <c r="I54" s="568"/>
      <c r="J54" s="568"/>
      <c r="K54" s="569"/>
      <c r="L54" s="570"/>
      <c r="M54" s="570"/>
      <c r="N54" s="570"/>
      <c r="O54" s="570"/>
      <c r="P54" s="570"/>
      <c r="Q54" s="570"/>
      <c r="R54" s="570"/>
      <c r="S54" s="570"/>
      <c r="T54" s="570"/>
      <c r="U54" s="570"/>
      <c r="V54" s="570"/>
      <c r="W54" s="570"/>
      <c r="X54" s="570"/>
      <c r="Y54" s="568"/>
      <c r="Z54" s="811"/>
      <c r="AA54" s="571"/>
    </row>
    <row r="55" spans="2:27" ht="15">
      <c r="B55" s="284"/>
      <c r="C55" s="285"/>
      <c r="D55" s="285"/>
      <c r="E55" s="285"/>
      <c r="F55" s="285"/>
      <c r="G55" s="286"/>
      <c r="H55" s="286"/>
      <c r="I55" s="286"/>
      <c r="J55" s="286"/>
      <c r="K55" s="284"/>
      <c r="L55" s="286"/>
      <c r="M55" s="286"/>
      <c r="N55" s="286"/>
      <c r="O55" s="286"/>
      <c r="P55" s="286"/>
      <c r="Q55" s="286"/>
      <c r="R55" s="286"/>
      <c r="S55" s="286"/>
      <c r="T55" s="286"/>
      <c r="U55" s="286"/>
      <c r="V55" s="286"/>
      <c r="W55" s="286"/>
      <c r="X55" s="286"/>
      <c r="Y55" s="286"/>
      <c r="Z55" s="285"/>
      <c r="AA55" s="285"/>
    </row>
  </sheetData>
  <sheetProtection algorithmName="SHA-512" hashValue="ji07vYrnwB9LC9KLExMnEOGiVhegzNV8Icii6Y+O9KuHCZUafSj5A6G63Ef2wbRAdX0VL3jaXC0+XaW+nC+JVQ==" saltValue="tB95G5gF+i3zua/MXWhxZw==" spinCount="100000" sheet="1" objects="1" scenarios="1"/>
  <mergeCells count="17">
    <mergeCell ref="Y7:Y8"/>
    <mergeCell ref="C12:F12"/>
    <mergeCell ref="B2:AA2"/>
    <mergeCell ref="G6:Y6"/>
    <mergeCell ref="Z6:Z8"/>
    <mergeCell ref="AA6:AA8"/>
    <mergeCell ref="G7:H7"/>
    <mergeCell ref="I7:J7"/>
    <mergeCell ref="K7:K8"/>
    <mergeCell ref="L7:M8"/>
    <mergeCell ref="N7:N8"/>
    <mergeCell ref="O7:P8"/>
    <mergeCell ref="C13:F13"/>
    <mergeCell ref="Q7:R8"/>
    <mergeCell ref="S7:S8"/>
    <mergeCell ref="T7:U8"/>
    <mergeCell ref="V7:X7"/>
  </mergeCells>
  <printOptions horizontalCentered="1" verticalCentered="1"/>
  <pageMargins left="0.31496062992125984" right="0.31496062992125984" top="0.74803149606299213" bottom="0.74803149606299213" header="0.31496062992125984" footer="0.31496062992125984"/>
  <pageSetup paperSize="8" scale="33" orientation="landscape" r:id="rId1"/>
  <headerFooter scaleWithDoc="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54">
    <tabColor theme="4" tint="0.59999389629810485"/>
    <pageSetUpPr fitToPage="1"/>
  </sheetPr>
  <dimension ref="B1:AA55"/>
  <sheetViews>
    <sheetView showGridLines="0" zoomScale="40" zoomScaleNormal="40" zoomScaleSheetLayoutView="25" workbookViewId="0">
      <selection activeCell="M22" sqref="M22"/>
    </sheetView>
  </sheetViews>
  <sheetFormatPr defaultColWidth="11.625" defaultRowHeight="12.75"/>
  <cols>
    <col min="1" max="1" width="2.25" style="220" customWidth="1"/>
    <col min="2" max="2" width="11.625" style="219" customWidth="1"/>
    <col min="3" max="3" width="7.5" style="220" customWidth="1"/>
    <col min="4" max="4" width="6.25" style="220" customWidth="1"/>
    <col min="5" max="5" width="28.25" style="220" customWidth="1"/>
    <col min="6" max="6" width="55.625" style="220" customWidth="1"/>
    <col min="7" max="10" width="19.875" style="221" customWidth="1"/>
    <col min="11" max="11" width="19.875" style="219" customWidth="1"/>
    <col min="12" max="13" width="19.875" style="221" customWidth="1"/>
    <col min="14" max="14" width="21.5" style="221" customWidth="1"/>
    <col min="15" max="18" width="19.875" style="221" customWidth="1"/>
    <col min="19" max="19" width="21.625" style="221" customWidth="1"/>
    <col min="20" max="25" width="19.875" style="221" customWidth="1"/>
    <col min="26" max="26" width="19.875" style="220" customWidth="1"/>
    <col min="27" max="27" width="20.625" style="220" customWidth="1"/>
    <col min="28" max="268" width="10" style="220" customWidth="1"/>
    <col min="269" max="16384" width="11.625" style="220"/>
  </cols>
  <sheetData>
    <row r="1" spans="2:27" ht="13.5" thickBot="1"/>
    <row r="2" spans="2:27" s="222" customFormat="1" ht="36" customHeight="1" thickBot="1">
      <c r="B2" s="1379" t="s">
        <v>475</v>
      </c>
      <c r="C2" s="1380"/>
      <c r="D2" s="1380"/>
      <c r="E2" s="1380"/>
      <c r="F2" s="1380"/>
      <c r="G2" s="1380"/>
      <c r="H2" s="1380"/>
      <c r="I2" s="1380"/>
      <c r="J2" s="1380"/>
      <c r="K2" s="1380"/>
      <c r="L2" s="1380"/>
      <c r="M2" s="1380"/>
      <c r="N2" s="1380"/>
      <c r="O2" s="1380"/>
      <c r="P2" s="1380"/>
      <c r="Q2" s="1380"/>
      <c r="R2" s="1380"/>
      <c r="S2" s="1380"/>
      <c r="T2" s="1380"/>
      <c r="U2" s="1380"/>
      <c r="V2" s="1380"/>
      <c r="W2" s="1380"/>
      <c r="X2" s="1380"/>
      <c r="Y2" s="1380"/>
      <c r="Z2" s="1380"/>
      <c r="AA2" s="1381"/>
    </row>
    <row r="3" spans="2:27" s="224" customFormat="1" ht="9" customHeight="1">
      <c r="B3" s="223"/>
      <c r="C3" s="223"/>
      <c r="D3" s="223"/>
      <c r="E3" s="223"/>
      <c r="F3" s="223"/>
      <c r="G3" s="223"/>
      <c r="H3" s="223"/>
      <c r="I3" s="223"/>
      <c r="J3" s="223"/>
      <c r="K3" s="515"/>
      <c r="L3" s="223"/>
      <c r="M3" s="223"/>
      <c r="N3" s="223"/>
      <c r="O3" s="223"/>
      <c r="P3" s="223"/>
      <c r="Q3" s="223"/>
      <c r="R3" s="223"/>
      <c r="S3" s="223"/>
      <c r="T3" s="223"/>
      <c r="U3" s="223"/>
      <c r="V3" s="223"/>
      <c r="W3" s="223"/>
      <c r="X3" s="223"/>
      <c r="Y3" s="223"/>
      <c r="Z3" s="223"/>
      <c r="AA3" s="223"/>
    </row>
    <row r="4" spans="2:27" s="227" customFormat="1" ht="29.25" customHeight="1">
      <c r="B4" s="225"/>
      <c r="C4" s="226" t="s">
        <v>476</v>
      </c>
      <c r="F4" s="516" t="s">
        <v>993</v>
      </c>
      <c r="G4" s="228"/>
      <c r="H4" s="228"/>
      <c r="I4" s="229"/>
      <c r="J4" s="229"/>
      <c r="K4" s="517"/>
      <c r="L4" s="229"/>
      <c r="M4" s="229"/>
      <c r="N4" s="229"/>
      <c r="O4" s="229"/>
      <c r="P4" s="229"/>
      <c r="Q4" s="229"/>
      <c r="R4" s="229"/>
      <c r="S4" s="229"/>
      <c r="T4" s="229"/>
      <c r="U4" s="229"/>
      <c r="V4" s="229"/>
      <c r="W4" s="229"/>
      <c r="X4" s="229"/>
      <c r="Y4" s="229"/>
    </row>
    <row r="5" spans="2:27" s="227" customFormat="1" ht="9.75" customHeight="1" thickBot="1">
      <c r="B5" s="225"/>
      <c r="C5" s="222"/>
      <c r="G5" s="228"/>
      <c r="I5" s="229"/>
      <c r="J5" s="229"/>
      <c r="K5" s="517"/>
      <c r="L5" s="229"/>
      <c r="M5" s="229"/>
      <c r="N5" s="229"/>
      <c r="O5" s="229"/>
      <c r="P5" s="229"/>
      <c r="Q5" s="229"/>
      <c r="R5" s="229"/>
      <c r="S5" s="229"/>
      <c r="T5" s="229"/>
      <c r="U5" s="229"/>
      <c r="V5" s="229"/>
      <c r="W5" s="229"/>
      <c r="X5" s="229"/>
      <c r="Y5" s="229"/>
    </row>
    <row r="6" spans="2:27" ht="15.75" customHeight="1">
      <c r="B6" s="230"/>
      <c r="C6" s="231"/>
      <c r="D6" s="231"/>
      <c r="E6" s="231"/>
      <c r="F6" s="232"/>
      <c r="G6" s="1382" t="s">
        <v>477</v>
      </c>
      <c r="H6" s="1382"/>
      <c r="I6" s="1382"/>
      <c r="J6" s="1382"/>
      <c r="K6" s="1382"/>
      <c r="L6" s="1382"/>
      <c r="M6" s="1382"/>
      <c r="N6" s="1382"/>
      <c r="O6" s="1382"/>
      <c r="P6" s="1382"/>
      <c r="Q6" s="1382"/>
      <c r="R6" s="1382"/>
      <c r="S6" s="1382"/>
      <c r="T6" s="1382"/>
      <c r="U6" s="1382"/>
      <c r="V6" s="1382"/>
      <c r="W6" s="1382"/>
      <c r="X6" s="1382"/>
      <c r="Y6" s="1383"/>
      <c r="Z6" s="1384" t="s">
        <v>449</v>
      </c>
      <c r="AA6" s="1387" t="s">
        <v>478</v>
      </c>
    </row>
    <row r="7" spans="2:27" ht="67.5" customHeight="1">
      <c r="B7" s="233"/>
      <c r="C7" s="234"/>
      <c r="D7" s="234"/>
      <c r="E7" s="234"/>
      <c r="F7" s="235"/>
      <c r="G7" s="1389" t="s">
        <v>479</v>
      </c>
      <c r="H7" s="1390"/>
      <c r="I7" s="1391" t="s">
        <v>480</v>
      </c>
      <c r="J7" s="1390"/>
      <c r="K7" s="1392" t="s">
        <v>764</v>
      </c>
      <c r="L7" s="1401" t="s">
        <v>765</v>
      </c>
      <c r="M7" s="1402"/>
      <c r="N7" s="1392" t="s">
        <v>766</v>
      </c>
      <c r="O7" s="1401" t="s">
        <v>767</v>
      </c>
      <c r="P7" s="1402"/>
      <c r="Q7" s="1401" t="s">
        <v>768</v>
      </c>
      <c r="R7" s="1402"/>
      <c r="S7" s="1400" t="s">
        <v>769</v>
      </c>
      <c r="T7" s="1401" t="s">
        <v>770</v>
      </c>
      <c r="U7" s="1402"/>
      <c r="V7" s="1391" t="s">
        <v>771</v>
      </c>
      <c r="W7" s="1389"/>
      <c r="X7" s="1390"/>
      <c r="Y7" s="1392" t="s">
        <v>481</v>
      </c>
      <c r="Z7" s="1385"/>
      <c r="AA7" s="1388"/>
    </row>
    <row r="8" spans="2:27" ht="49.5" customHeight="1">
      <c r="B8" s="233"/>
      <c r="C8" s="234"/>
      <c r="D8" s="234"/>
      <c r="E8" s="234"/>
      <c r="F8" s="235"/>
      <c r="G8" s="1142" t="s">
        <v>482</v>
      </c>
      <c r="H8" s="1143" t="s">
        <v>483</v>
      </c>
      <c r="I8" s="238" t="s">
        <v>482</v>
      </c>
      <c r="J8" s="238" t="s">
        <v>483</v>
      </c>
      <c r="K8" s="1386"/>
      <c r="L8" s="1398"/>
      <c r="M8" s="1399"/>
      <c r="N8" s="1386"/>
      <c r="O8" s="1398"/>
      <c r="P8" s="1399"/>
      <c r="Q8" s="1398"/>
      <c r="R8" s="1399"/>
      <c r="S8" s="1400"/>
      <c r="T8" s="1398"/>
      <c r="U8" s="1399"/>
      <c r="V8" s="238" t="s">
        <v>772</v>
      </c>
      <c r="W8" s="238" t="s">
        <v>773</v>
      </c>
      <c r="X8" s="238" t="s">
        <v>774</v>
      </c>
      <c r="Y8" s="1386"/>
      <c r="Z8" s="1386"/>
      <c r="AA8" s="1388"/>
    </row>
    <row r="9" spans="2:27" ht="20.25" customHeight="1">
      <c r="B9" s="239"/>
      <c r="C9" s="240"/>
      <c r="D9" s="240"/>
      <c r="E9" s="240"/>
      <c r="F9" s="241"/>
      <c r="G9" s="1144" t="s">
        <v>775</v>
      </c>
      <c r="H9" s="243" t="s">
        <v>776</v>
      </c>
      <c r="I9" s="244" t="s">
        <v>777</v>
      </c>
      <c r="J9" s="244" t="s">
        <v>778</v>
      </c>
      <c r="K9" s="244"/>
      <c r="L9" s="238" t="s">
        <v>482</v>
      </c>
      <c r="M9" s="238" t="s">
        <v>483</v>
      </c>
      <c r="N9" s="244"/>
      <c r="O9" s="238" t="s">
        <v>482</v>
      </c>
      <c r="P9" s="238" t="s">
        <v>483</v>
      </c>
      <c r="Q9" s="238" t="s">
        <v>482</v>
      </c>
      <c r="R9" s="238" t="s">
        <v>483</v>
      </c>
      <c r="S9" s="244"/>
      <c r="T9" s="238" t="s">
        <v>482</v>
      </c>
      <c r="U9" s="238" t="s">
        <v>483</v>
      </c>
      <c r="V9" s="244"/>
      <c r="W9" s="244"/>
      <c r="X9" s="244"/>
      <c r="Y9" s="244" t="s">
        <v>779</v>
      </c>
      <c r="Z9" s="245" t="s">
        <v>780</v>
      </c>
      <c r="AA9" s="246" t="s">
        <v>781</v>
      </c>
    </row>
    <row r="10" spans="2:27" ht="24.95" customHeight="1">
      <c r="B10" s="247" t="s">
        <v>775</v>
      </c>
      <c r="C10" s="518" t="s">
        <v>484</v>
      </c>
      <c r="D10" s="519"/>
      <c r="E10" s="519"/>
      <c r="F10" s="520"/>
      <c r="G10" s="521"/>
      <c r="H10" s="522"/>
      <c r="I10" s="522"/>
      <c r="J10" s="522"/>
      <c r="K10" s="523"/>
      <c r="L10" s="524"/>
      <c r="M10" s="524"/>
      <c r="N10" s="524"/>
      <c r="O10" s="524"/>
      <c r="P10" s="524"/>
      <c r="Q10" s="524"/>
      <c r="R10" s="524"/>
      <c r="S10" s="524"/>
      <c r="T10" s="524"/>
      <c r="U10" s="524"/>
      <c r="V10" s="524"/>
      <c r="W10" s="524"/>
      <c r="X10" s="524"/>
      <c r="Y10" s="522"/>
      <c r="Z10" s="798">
        <f>Z11+Z37+Z49</f>
        <v>0</v>
      </c>
      <c r="AA10" s="799">
        <f>Z10*12.5</f>
        <v>0</v>
      </c>
    </row>
    <row r="11" spans="2:27" ht="24.95" customHeight="1">
      <c r="B11" s="251" t="s">
        <v>782</v>
      </c>
      <c r="C11" s="526" t="s">
        <v>486</v>
      </c>
      <c r="D11" s="527"/>
      <c r="E11" s="527"/>
      <c r="F11" s="528"/>
      <c r="G11" s="529"/>
      <c r="H11" s="530"/>
      <c r="I11" s="530"/>
      <c r="J11" s="530"/>
      <c r="K11" s="531"/>
      <c r="L11" s="532"/>
      <c r="M11" s="532"/>
      <c r="N11" s="532"/>
      <c r="O11" s="532"/>
      <c r="P11" s="532"/>
      <c r="Q11" s="532"/>
      <c r="R11" s="532"/>
      <c r="S11" s="532"/>
      <c r="T11" s="532"/>
      <c r="U11" s="532"/>
      <c r="V11" s="532"/>
      <c r="W11" s="532"/>
      <c r="X11" s="532"/>
      <c r="Y11" s="530"/>
      <c r="Z11" s="798">
        <f>Z33+Z14</f>
        <v>0</v>
      </c>
      <c r="AA11" s="533"/>
    </row>
    <row r="12" spans="2:27" ht="24.95" customHeight="1">
      <c r="B12" s="251" t="s">
        <v>783</v>
      </c>
      <c r="C12" s="1393" t="s">
        <v>488</v>
      </c>
      <c r="D12" s="1394"/>
      <c r="E12" s="1394"/>
      <c r="F12" s="1395"/>
      <c r="G12" s="801"/>
      <c r="H12" s="802"/>
      <c r="I12" s="831"/>
      <c r="J12" s="831"/>
      <c r="K12" s="531"/>
      <c r="L12" s="532"/>
      <c r="M12" s="532"/>
      <c r="N12" s="532"/>
      <c r="O12" s="532"/>
      <c r="P12" s="532"/>
      <c r="Q12" s="532"/>
      <c r="R12" s="532"/>
      <c r="S12" s="532"/>
      <c r="T12" s="532"/>
      <c r="U12" s="532"/>
      <c r="V12" s="532"/>
      <c r="W12" s="532"/>
      <c r="X12" s="532"/>
      <c r="Y12" s="530"/>
      <c r="Z12" s="534"/>
      <c r="AA12" s="535"/>
    </row>
    <row r="13" spans="2:27" ht="24.95" customHeight="1">
      <c r="B13" s="251" t="s">
        <v>784</v>
      </c>
      <c r="C13" s="1393" t="s">
        <v>490</v>
      </c>
      <c r="D13" s="1394"/>
      <c r="E13" s="1394"/>
      <c r="F13" s="1395"/>
      <c r="G13" s="801"/>
      <c r="H13" s="802"/>
      <c r="I13" s="831"/>
      <c r="J13" s="831"/>
      <c r="K13" s="531"/>
      <c r="L13" s="532"/>
      <c r="M13" s="532"/>
      <c r="N13" s="532"/>
      <c r="O13" s="532"/>
      <c r="P13" s="532"/>
      <c r="Q13" s="532"/>
      <c r="R13" s="532"/>
      <c r="S13" s="532"/>
      <c r="T13" s="532"/>
      <c r="U13" s="532"/>
      <c r="V13" s="532"/>
      <c r="W13" s="532"/>
      <c r="X13" s="532"/>
      <c r="Y13" s="530"/>
      <c r="Z13" s="534"/>
      <c r="AA13" s="535"/>
    </row>
    <row r="14" spans="2:27" ht="24.95" customHeight="1">
      <c r="B14" s="258" t="s">
        <v>776</v>
      </c>
      <c r="C14" s="536" t="s">
        <v>491</v>
      </c>
      <c r="D14" s="537"/>
      <c r="E14" s="537"/>
      <c r="F14" s="538"/>
      <c r="G14" s="798">
        <f>G15+G20+G24</f>
        <v>0</v>
      </c>
      <c r="H14" s="798">
        <f>H15+H20+H24</f>
        <v>0</v>
      </c>
      <c r="I14" s="798">
        <f t="shared" ref="I14:J14" si="0">I15+I20+I24</f>
        <v>0</v>
      </c>
      <c r="J14" s="798">
        <f t="shared" si="0"/>
        <v>0</v>
      </c>
      <c r="K14" s="531"/>
      <c r="L14" s="532"/>
      <c r="M14" s="532"/>
      <c r="N14" s="532"/>
      <c r="O14" s="532"/>
      <c r="P14" s="532"/>
      <c r="Q14" s="532"/>
      <c r="R14" s="532"/>
      <c r="S14" s="532"/>
      <c r="T14" s="539">
        <f>T15+T20+T24</f>
        <v>0</v>
      </c>
      <c r="U14" s="539">
        <f>U15+U20+U24</f>
        <v>0</v>
      </c>
      <c r="V14" s="539">
        <f>MIN(MAX(T15,T20),MAX(U15,U20))</f>
        <v>0</v>
      </c>
      <c r="W14" s="539">
        <f>MIN(MAX(T20-V14,T24),MAX(U20-V14,U24))</f>
        <v>0</v>
      </c>
      <c r="X14" s="539">
        <f>MIN(IF(MAX(T15-V14,T24-W14)&gt;0,MAX(T15-V14,T24-W14),0),IF(MAX(U15-V14,U24-W14)&gt;0,MAX(U15-V14,U24-W14,0)))</f>
        <v>0</v>
      </c>
      <c r="Y14" s="1140">
        <f>SUM(N16:N19)+SUM(N21:N23)+SUM(N25:N32)+S15+S20+S24+V14+W14+X14+ABS(T14-U14)</f>
        <v>0</v>
      </c>
      <c r="Z14" s="1140">
        <f>((SUM(N16:N19)+SUM(N21:N23)+SUM(N25:N32))*10%)+(S15*40%)+(S20*30%)+(S24*30%)+((V14+W14)*40%)+(X14*150%)+(ABS(T14-U14)*100%)</f>
        <v>0</v>
      </c>
      <c r="AA14" s="533"/>
    </row>
    <row r="15" spans="2:27" ht="24.95" customHeight="1">
      <c r="B15" s="258" t="s">
        <v>777</v>
      </c>
      <c r="C15" s="540" t="s">
        <v>492</v>
      </c>
      <c r="D15" s="537"/>
      <c r="E15" s="537"/>
      <c r="F15" s="541"/>
      <c r="G15" s="801"/>
      <c r="H15" s="802"/>
      <c r="I15" s="798">
        <f>SUM(I16:I19)</f>
        <v>0</v>
      </c>
      <c r="J15" s="798">
        <f>SUM(J16:J19)</f>
        <v>0</v>
      </c>
      <c r="K15" s="531"/>
      <c r="L15" s="532"/>
      <c r="M15" s="532"/>
      <c r="N15" s="532"/>
      <c r="O15" s="532"/>
      <c r="P15" s="532"/>
      <c r="Q15" s="539">
        <f>SUM(O16:O19)</f>
        <v>0</v>
      </c>
      <c r="R15" s="539">
        <f>SUM(P16:P19)</f>
        <v>0</v>
      </c>
      <c r="S15" s="539">
        <f>MIN(Q15:R15)</f>
        <v>0</v>
      </c>
      <c r="T15" s="539">
        <f>IF(Q15&gt;R15,Q15-S15,0)</f>
        <v>0</v>
      </c>
      <c r="U15" s="539">
        <f>IF(R15&gt;Q15,R15-S15,0)</f>
        <v>0</v>
      </c>
      <c r="V15" s="532"/>
      <c r="W15" s="532"/>
      <c r="X15" s="532"/>
      <c r="Y15" s="534"/>
      <c r="Z15" s="530"/>
      <c r="AA15" s="533"/>
    </row>
    <row r="16" spans="2:27" ht="24.95" customHeight="1">
      <c r="B16" s="258" t="s">
        <v>778</v>
      </c>
      <c r="C16" s="542"/>
      <c r="D16" s="537" t="s">
        <v>493</v>
      </c>
      <c r="E16" s="537"/>
      <c r="F16" s="541"/>
      <c r="G16" s="832"/>
      <c r="H16" s="833"/>
      <c r="I16" s="802"/>
      <c r="J16" s="802"/>
      <c r="K16" s="543">
        <v>0</v>
      </c>
      <c r="L16" s="539">
        <f>I16*K16</f>
        <v>0</v>
      </c>
      <c r="M16" s="539">
        <f>J16*K16</f>
        <v>0</v>
      </c>
      <c r="N16" s="539">
        <f>MIN(L16:M16)</f>
        <v>0</v>
      </c>
      <c r="O16" s="539">
        <f>IF(L16&gt;M16,L16-N16,0)</f>
        <v>0</v>
      </c>
      <c r="P16" s="539">
        <f>IF(M16&gt;L16,M16-N16,0)</f>
        <v>0</v>
      </c>
      <c r="Q16" s="532"/>
      <c r="R16" s="532"/>
      <c r="S16" s="532"/>
      <c r="T16" s="532"/>
      <c r="U16" s="532"/>
      <c r="V16" s="532"/>
      <c r="W16" s="532"/>
      <c r="X16" s="532"/>
      <c r="Y16" s="534"/>
      <c r="Z16" s="530"/>
      <c r="AA16" s="533"/>
    </row>
    <row r="17" spans="2:27" ht="24.95" customHeight="1">
      <c r="B17" s="258" t="s">
        <v>779</v>
      </c>
      <c r="C17" s="542"/>
      <c r="D17" s="537" t="s">
        <v>494</v>
      </c>
      <c r="E17" s="537"/>
      <c r="F17" s="541"/>
      <c r="G17" s="832"/>
      <c r="H17" s="833"/>
      <c r="I17" s="802"/>
      <c r="J17" s="802"/>
      <c r="K17" s="543">
        <v>2E-3</v>
      </c>
      <c r="L17" s="539">
        <f t="shared" ref="L17:L32" si="1">I17*K17</f>
        <v>0</v>
      </c>
      <c r="M17" s="539">
        <f t="shared" ref="M17:M32" si="2">J17*K17</f>
        <v>0</v>
      </c>
      <c r="N17" s="539">
        <f t="shared" ref="N17:N32" si="3">MIN(L17:M17)</f>
        <v>0</v>
      </c>
      <c r="O17" s="539">
        <f t="shared" ref="O17:O32" si="4">IF(L17&gt;M17,L17-N17,0)</f>
        <v>0</v>
      </c>
      <c r="P17" s="539">
        <f t="shared" ref="P17:P32" si="5">IF(M17&gt;L17,M17-N17,0)</f>
        <v>0</v>
      </c>
      <c r="Q17" s="532"/>
      <c r="R17" s="532"/>
      <c r="S17" s="532"/>
      <c r="T17" s="532"/>
      <c r="U17" s="532"/>
      <c r="V17" s="532"/>
      <c r="W17" s="532"/>
      <c r="X17" s="532"/>
      <c r="Y17" s="534"/>
      <c r="Z17" s="530"/>
      <c r="AA17" s="533"/>
    </row>
    <row r="18" spans="2:27" ht="24.95" customHeight="1">
      <c r="B18" s="258" t="s">
        <v>780</v>
      </c>
      <c r="C18" s="542"/>
      <c r="D18" s="537" t="s">
        <v>495</v>
      </c>
      <c r="E18" s="537"/>
      <c r="F18" s="541"/>
      <c r="G18" s="832"/>
      <c r="H18" s="833"/>
      <c r="I18" s="802"/>
      <c r="J18" s="802"/>
      <c r="K18" s="543">
        <v>4.0000000000000001E-3</v>
      </c>
      <c r="L18" s="539">
        <f t="shared" si="1"/>
        <v>0</v>
      </c>
      <c r="M18" s="539">
        <f t="shared" si="2"/>
        <v>0</v>
      </c>
      <c r="N18" s="539">
        <f t="shared" si="3"/>
        <v>0</v>
      </c>
      <c r="O18" s="539">
        <f t="shared" si="4"/>
        <v>0</v>
      </c>
      <c r="P18" s="539">
        <f t="shared" si="5"/>
        <v>0</v>
      </c>
      <c r="Q18" s="532"/>
      <c r="R18" s="532"/>
      <c r="S18" s="532"/>
      <c r="T18" s="532"/>
      <c r="U18" s="532"/>
      <c r="V18" s="532"/>
      <c r="W18" s="532"/>
      <c r="X18" s="532"/>
      <c r="Y18" s="534"/>
      <c r="Z18" s="530"/>
      <c r="AA18" s="533"/>
    </row>
    <row r="19" spans="2:27" ht="24.95" customHeight="1">
      <c r="B19" s="258" t="s">
        <v>781</v>
      </c>
      <c r="C19" s="542"/>
      <c r="D19" s="537" t="s">
        <v>496</v>
      </c>
      <c r="E19" s="537"/>
      <c r="F19" s="541"/>
      <c r="G19" s="832"/>
      <c r="H19" s="833"/>
      <c r="I19" s="802"/>
      <c r="J19" s="802"/>
      <c r="K19" s="543">
        <v>7.0000000000000001E-3</v>
      </c>
      <c r="L19" s="539">
        <f t="shared" si="1"/>
        <v>0</v>
      </c>
      <c r="M19" s="539">
        <f t="shared" si="2"/>
        <v>0</v>
      </c>
      <c r="N19" s="539">
        <f t="shared" si="3"/>
        <v>0</v>
      </c>
      <c r="O19" s="539">
        <f t="shared" si="4"/>
        <v>0</v>
      </c>
      <c r="P19" s="539">
        <f t="shared" si="5"/>
        <v>0</v>
      </c>
      <c r="Q19" s="532"/>
      <c r="R19" s="532"/>
      <c r="S19" s="532"/>
      <c r="T19" s="532"/>
      <c r="U19" s="532"/>
      <c r="V19" s="532"/>
      <c r="W19" s="532"/>
      <c r="X19" s="532"/>
      <c r="Y19" s="534"/>
      <c r="Z19" s="530"/>
      <c r="AA19" s="533"/>
    </row>
    <row r="20" spans="2:27" ht="24.95" customHeight="1">
      <c r="B20" s="258" t="s">
        <v>785</v>
      </c>
      <c r="C20" s="540" t="s">
        <v>497</v>
      </c>
      <c r="D20" s="537"/>
      <c r="E20" s="537"/>
      <c r="F20" s="541"/>
      <c r="G20" s="801"/>
      <c r="H20" s="802"/>
      <c r="I20" s="798">
        <f>SUM(I21:I23)</f>
        <v>0</v>
      </c>
      <c r="J20" s="798">
        <f>SUM(J21:J23)</f>
        <v>0</v>
      </c>
      <c r="K20" s="544"/>
      <c r="L20" s="532"/>
      <c r="M20" s="532"/>
      <c r="N20" s="532"/>
      <c r="O20" s="532"/>
      <c r="P20" s="532"/>
      <c r="Q20" s="539">
        <f>SUM(O21:O23)</f>
        <v>0</v>
      </c>
      <c r="R20" s="539">
        <f>SUM(P21:P23)</f>
        <v>0</v>
      </c>
      <c r="S20" s="539">
        <f>MIN(Q20:R20)</f>
        <v>0</v>
      </c>
      <c r="T20" s="539">
        <f>IF(Q20&gt;R20,Q20-S20,0)</f>
        <v>0</v>
      </c>
      <c r="U20" s="539">
        <f>IF(R20&gt;Q20,R20-S20,0)</f>
        <v>0</v>
      </c>
      <c r="V20" s="532"/>
      <c r="W20" s="532"/>
      <c r="X20" s="532"/>
      <c r="Y20" s="534"/>
      <c r="Z20" s="530"/>
      <c r="AA20" s="533"/>
    </row>
    <row r="21" spans="2:27" ht="24.95" customHeight="1">
      <c r="B21" s="258" t="s">
        <v>786</v>
      </c>
      <c r="C21" s="542"/>
      <c r="D21" s="537" t="s">
        <v>498</v>
      </c>
      <c r="E21" s="537"/>
      <c r="F21" s="541"/>
      <c r="G21" s="832"/>
      <c r="H21" s="833"/>
      <c r="I21" s="802"/>
      <c r="J21" s="802"/>
      <c r="K21" s="543">
        <v>1.2500000000000001E-2</v>
      </c>
      <c r="L21" s="539">
        <f t="shared" si="1"/>
        <v>0</v>
      </c>
      <c r="M21" s="539">
        <f t="shared" si="2"/>
        <v>0</v>
      </c>
      <c r="N21" s="539">
        <f t="shared" si="3"/>
        <v>0</v>
      </c>
      <c r="O21" s="539">
        <f t="shared" si="4"/>
        <v>0</v>
      </c>
      <c r="P21" s="539">
        <f t="shared" si="5"/>
        <v>0</v>
      </c>
      <c r="Q21" s="532"/>
      <c r="R21" s="532"/>
      <c r="S21" s="532"/>
      <c r="T21" s="532"/>
      <c r="U21" s="532"/>
      <c r="V21" s="532"/>
      <c r="W21" s="532"/>
      <c r="X21" s="532"/>
      <c r="Y21" s="534"/>
      <c r="Z21" s="530"/>
      <c r="AA21" s="533"/>
    </row>
    <row r="22" spans="2:27" ht="24.95" customHeight="1">
      <c r="B22" s="258" t="s">
        <v>787</v>
      </c>
      <c r="C22" s="542"/>
      <c r="D22" s="537" t="s">
        <v>499</v>
      </c>
      <c r="E22" s="537"/>
      <c r="F22" s="541"/>
      <c r="G22" s="832"/>
      <c r="H22" s="833"/>
      <c r="I22" s="802"/>
      <c r="J22" s="802"/>
      <c r="K22" s="543">
        <v>1.7500000000000002E-2</v>
      </c>
      <c r="L22" s="539">
        <f t="shared" si="1"/>
        <v>0</v>
      </c>
      <c r="M22" s="539">
        <f t="shared" si="2"/>
        <v>0</v>
      </c>
      <c r="N22" s="539">
        <f t="shared" si="3"/>
        <v>0</v>
      </c>
      <c r="O22" s="539">
        <f t="shared" si="4"/>
        <v>0</v>
      </c>
      <c r="P22" s="539">
        <f t="shared" si="5"/>
        <v>0</v>
      </c>
      <c r="Q22" s="532"/>
      <c r="R22" s="532"/>
      <c r="S22" s="532"/>
      <c r="T22" s="532"/>
      <c r="U22" s="532"/>
      <c r="V22" s="532"/>
      <c r="W22" s="532"/>
      <c r="X22" s="532"/>
      <c r="Y22" s="534"/>
      <c r="Z22" s="530"/>
      <c r="AA22" s="533"/>
    </row>
    <row r="23" spans="2:27" ht="24.95" customHeight="1">
      <c r="B23" s="258" t="s">
        <v>788</v>
      </c>
      <c r="C23" s="542"/>
      <c r="D23" s="537" t="s">
        <v>500</v>
      </c>
      <c r="E23" s="537"/>
      <c r="F23" s="541"/>
      <c r="G23" s="832"/>
      <c r="H23" s="833"/>
      <c r="I23" s="802"/>
      <c r="J23" s="802"/>
      <c r="K23" s="543">
        <v>2.2499999999999999E-2</v>
      </c>
      <c r="L23" s="539">
        <f t="shared" si="1"/>
        <v>0</v>
      </c>
      <c r="M23" s="539">
        <f t="shared" si="2"/>
        <v>0</v>
      </c>
      <c r="N23" s="539">
        <f t="shared" si="3"/>
        <v>0</v>
      </c>
      <c r="O23" s="539">
        <f t="shared" si="4"/>
        <v>0</v>
      </c>
      <c r="P23" s="539">
        <f t="shared" si="5"/>
        <v>0</v>
      </c>
      <c r="Q23" s="532"/>
      <c r="R23" s="532"/>
      <c r="S23" s="532"/>
      <c r="T23" s="532"/>
      <c r="U23" s="532"/>
      <c r="V23" s="532"/>
      <c r="W23" s="532"/>
      <c r="X23" s="532"/>
      <c r="Y23" s="534"/>
      <c r="Z23" s="530"/>
      <c r="AA23" s="533"/>
    </row>
    <row r="24" spans="2:27" ht="24.95" customHeight="1">
      <c r="B24" s="258" t="s">
        <v>789</v>
      </c>
      <c r="C24" s="540" t="s">
        <v>501</v>
      </c>
      <c r="D24" s="537"/>
      <c r="E24" s="537"/>
      <c r="F24" s="541"/>
      <c r="G24" s="801"/>
      <c r="H24" s="802"/>
      <c r="I24" s="798">
        <f>SUM(I25:I32)</f>
        <v>0</v>
      </c>
      <c r="J24" s="798">
        <f>SUM(J25:J32)</f>
        <v>0</v>
      </c>
      <c r="K24" s="544"/>
      <c r="L24" s="532"/>
      <c r="M24" s="532"/>
      <c r="N24" s="532"/>
      <c r="O24" s="532"/>
      <c r="P24" s="532"/>
      <c r="Q24" s="539">
        <f>SUM(O25:O32)</f>
        <v>0</v>
      </c>
      <c r="R24" s="539">
        <f>SUM(P25:P32)</f>
        <v>0</v>
      </c>
      <c r="S24" s="539">
        <f>MIN(Q24:R24)</f>
        <v>0</v>
      </c>
      <c r="T24" s="539">
        <f>IF(Q24&gt;R24,Q24-S24,0)</f>
        <v>0</v>
      </c>
      <c r="U24" s="539">
        <f>IF(R24&gt;Q24,R24-S24,0)</f>
        <v>0</v>
      </c>
      <c r="V24" s="532"/>
      <c r="W24" s="532"/>
      <c r="X24" s="532"/>
      <c r="Y24" s="534"/>
      <c r="Z24" s="530"/>
      <c r="AA24" s="533"/>
    </row>
    <row r="25" spans="2:27" ht="24.95" customHeight="1">
      <c r="B25" s="258" t="s">
        <v>790</v>
      </c>
      <c r="C25" s="542"/>
      <c r="D25" s="537" t="s">
        <v>502</v>
      </c>
      <c r="E25" s="537"/>
      <c r="F25" s="541"/>
      <c r="G25" s="832"/>
      <c r="H25" s="833"/>
      <c r="I25" s="802"/>
      <c r="J25" s="802"/>
      <c r="K25" s="543">
        <v>2.75E-2</v>
      </c>
      <c r="L25" s="539">
        <f t="shared" si="1"/>
        <v>0</v>
      </c>
      <c r="M25" s="539">
        <f t="shared" si="2"/>
        <v>0</v>
      </c>
      <c r="N25" s="539">
        <f t="shared" si="3"/>
        <v>0</v>
      </c>
      <c r="O25" s="539">
        <f t="shared" si="4"/>
        <v>0</v>
      </c>
      <c r="P25" s="539">
        <f t="shared" si="5"/>
        <v>0</v>
      </c>
      <c r="Q25" s="532"/>
      <c r="R25" s="532"/>
      <c r="S25" s="532"/>
      <c r="T25" s="532"/>
      <c r="U25" s="532"/>
      <c r="V25" s="532"/>
      <c r="W25" s="532"/>
      <c r="X25" s="532"/>
      <c r="Y25" s="534"/>
      <c r="Z25" s="530"/>
      <c r="AA25" s="533"/>
    </row>
    <row r="26" spans="2:27" ht="24.95" customHeight="1">
      <c r="B26" s="258" t="s">
        <v>791</v>
      </c>
      <c r="C26" s="542"/>
      <c r="D26" s="537" t="s">
        <v>503</v>
      </c>
      <c r="E26" s="537"/>
      <c r="F26" s="541"/>
      <c r="G26" s="832"/>
      <c r="H26" s="833"/>
      <c r="I26" s="802"/>
      <c r="J26" s="802"/>
      <c r="K26" s="543">
        <v>3.2500000000000001E-2</v>
      </c>
      <c r="L26" s="539">
        <f t="shared" si="1"/>
        <v>0</v>
      </c>
      <c r="M26" s="539">
        <f t="shared" si="2"/>
        <v>0</v>
      </c>
      <c r="N26" s="539">
        <f t="shared" si="3"/>
        <v>0</v>
      </c>
      <c r="O26" s="539">
        <f t="shared" si="4"/>
        <v>0</v>
      </c>
      <c r="P26" s="539">
        <f t="shared" si="5"/>
        <v>0</v>
      </c>
      <c r="Q26" s="532"/>
      <c r="R26" s="532"/>
      <c r="S26" s="532"/>
      <c r="T26" s="532"/>
      <c r="U26" s="532"/>
      <c r="V26" s="532"/>
      <c r="W26" s="532"/>
      <c r="X26" s="532"/>
      <c r="Y26" s="534"/>
      <c r="Z26" s="530"/>
      <c r="AA26" s="533"/>
    </row>
    <row r="27" spans="2:27" ht="24.95" customHeight="1">
      <c r="B27" s="258" t="s">
        <v>792</v>
      </c>
      <c r="C27" s="542"/>
      <c r="D27" s="537" t="s">
        <v>504</v>
      </c>
      <c r="E27" s="537"/>
      <c r="F27" s="541"/>
      <c r="G27" s="832"/>
      <c r="H27" s="833"/>
      <c r="I27" s="802"/>
      <c r="J27" s="802"/>
      <c r="K27" s="543">
        <v>3.7499999999999999E-2</v>
      </c>
      <c r="L27" s="539">
        <f t="shared" si="1"/>
        <v>0</v>
      </c>
      <c r="M27" s="539">
        <f t="shared" si="2"/>
        <v>0</v>
      </c>
      <c r="N27" s="539">
        <f t="shared" si="3"/>
        <v>0</v>
      </c>
      <c r="O27" s="539">
        <f t="shared" si="4"/>
        <v>0</v>
      </c>
      <c r="P27" s="539">
        <f t="shared" si="5"/>
        <v>0</v>
      </c>
      <c r="Q27" s="532"/>
      <c r="R27" s="532"/>
      <c r="S27" s="532"/>
      <c r="T27" s="532"/>
      <c r="U27" s="532"/>
      <c r="V27" s="532"/>
      <c r="W27" s="532"/>
      <c r="X27" s="532"/>
      <c r="Y27" s="534"/>
      <c r="Z27" s="530"/>
      <c r="AA27" s="533"/>
    </row>
    <row r="28" spans="2:27" ht="24.95" customHeight="1">
      <c r="B28" s="258" t="s">
        <v>793</v>
      </c>
      <c r="C28" s="542"/>
      <c r="D28" s="537" t="s">
        <v>505</v>
      </c>
      <c r="E28" s="537"/>
      <c r="F28" s="541"/>
      <c r="G28" s="832"/>
      <c r="H28" s="833"/>
      <c r="I28" s="802"/>
      <c r="J28" s="802"/>
      <c r="K28" s="543">
        <v>4.4999999999999998E-2</v>
      </c>
      <c r="L28" s="539">
        <f t="shared" si="1"/>
        <v>0</v>
      </c>
      <c r="M28" s="539">
        <f t="shared" si="2"/>
        <v>0</v>
      </c>
      <c r="N28" s="539">
        <f t="shared" si="3"/>
        <v>0</v>
      </c>
      <c r="O28" s="539">
        <f t="shared" si="4"/>
        <v>0</v>
      </c>
      <c r="P28" s="539">
        <f t="shared" si="5"/>
        <v>0</v>
      </c>
      <c r="Q28" s="532"/>
      <c r="R28" s="532"/>
      <c r="S28" s="532"/>
      <c r="T28" s="532"/>
      <c r="U28" s="532"/>
      <c r="V28" s="532"/>
      <c r="W28" s="532"/>
      <c r="X28" s="532"/>
      <c r="Y28" s="534"/>
      <c r="Z28" s="530"/>
      <c r="AA28" s="533"/>
    </row>
    <row r="29" spans="2:27" ht="24.95" customHeight="1">
      <c r="B29" s="258" t="s">
        <v>794</v>
      </c>
      <c r="C29" s="542"/>
      <c r="D29" s="537" t="s">
        <v>506</v>
      </c>
      <c r="E29" s="537"/>
      <c r="F29" s="541"/>
      <c r="G29" s="832"/>
      <c r="H29" s="833"/>
      <c r="I29" s="802"/>
      <c r="J29" s="802"/>
      <c r="K29" s="543">
        <v>5.2499999999999998E-2</v>
      </c>
      <c r="L29" s="539">
        <f t="shared" si="1"/>
        <v>0</v>
      </c>
      <c r="M29" s="539">
        <f t="shared" si="2"/>
        <v>0</v>
      </c>
      <c r="N29" s="539">
        <f t="shared" si="3"/>
        <v>0</v>
      </c>
      <c r="O29" s="539">
        <f t="shared" si="4"/>
        <v>0</v>
      </c>
      <c r="P29" s="539">
        <f t="shared" si="5"/>
        <v>0</v>
      </c>
      <c r="Q29" s="532"/>
      <c r="R29" s="532"/>
      <c r="S29" s="532"/>
      <c r="T29" s="532"/>
      <c r="U29" s="532"/>
      <c r="V29" s="532"/>
      <c r="W29" s="532"/>
      <c r="X29" s="532"/>
      <c r="Y29" s="534"/>
      <c r="Z29" s="530"/>
      <c r="AA29" s="533"/>
    </row>
    <row r="30" spans="2:27" ht="24.95" customHeight="1">
      <c r="B30" s="258" t="s">
        <v>795</v>
      </c>
      <c r="C30" s="542"/>
      <c r="D30" s="537" t="s">
        <v>507</v>
      </c>
      <c r="E30" s="537"/>
      <c r="F30" s="541"/>
      <c r="G30" s="832"/>
      <c r="H30" s="833"/>
      <c r="I30" s="802"/>
      <c r="J30" s="802"/>
      <c r="K30" s="543">
        <v>0.06</v>
      </c>
      <c r="L30" s="539">
        <f t="shared" si="1"/>
        <v>0</v>
      </c>
      <c r="M30" s="539">
        <f t="shared" si="2"/>
        <v>0</v>
      </c>
      <c r="N30" s="539">
        <f t="shared" si="3"/>
        <v>0</v>
      </c>
      <c r="O30" s="539">
        <f t="shared" si="4"/>
        <v>0</v>
      </c>
      <c r="P30" s="539">
        <f t="shared" si="5"/>
        <v>0</v>
      </c>
      <c r="Q30" s="532"/>
      <c r="R30" s="532"/>
      <c r="S30" s="532"/>
      <c r="T30" s="532"/>
      <c r="U30" s="532"/>
      <c r="V30" s="532"/>
      <c r="W30" s="532"/>
      <c r="X30" s="532"/>
      <c r="Y30" s="534"/>
      <c r="Z30" s="530"/>
      <c r="AA30" s="533"/>
    </row>
    <row r="31" spans="2:27" ht="24.95" customHeight="1">
      <c r="B31" s="258" t="s">
        <v>796</v>
      </c>
      <c r="C31" s="542"/>
      <c r="D31" s="537" t="s">
        <v>508</v>
      </c>
      <c r="E31" s="537"/>
      <c r="F31" s="541"/>
      <c r="G31" s="832"/>
      <c r="H31" s="833"/>
      <c r="I31" s="802"/>
      <c r="J31" s="802"/>
      <c r="K31" s="543">
        <v>0.08</v>
      </c>
      <c r="L31" s="539">
        <f t="shared" si="1"/>
        <v>0</v>
      </c>
      <c r="M31" s="539">
        <f t="shared" si="2"/>
        <v>0</v>
      </c>
      <c r="N31" s="539">
        <f t="shared" si="3"/>
        <v>0</v>
      </c>
      <c r="O31" s="539">
        <f t="shared" si="4"/>
        <v>0</v>
      </c>
      <c r="P31" s="539">
        <f t="shared" si="5"/>
        <v>0</v>
      </c>
      <c r="Q31" s="532"/>
      <c r="R31" s="532"/>
      <c r="S31" s="532"/>
      <c r="T31" s="532"/>
      <c r="U31" s="532"/>
      <c r="V31" s="532"/>
      <c r="W31" s="532"/>
      <c r="X31" s="532"/>
      <c r="Y31" s="534"/>
      <c r="Z31" s="530"/>
      <c r="AA31" s="533"/>
    </row>
    <row r="32" spans="2:27" ht="24.95" customHeight="1">
      <c r="B32" s="258" t="s">
        <v>797</v>
      </c>
      <c r="C32" s="542"/>
      <c r="D32" s="537" t="s">
        <v>509</v>
      </c>
      <c r="E32" s="537"/>
      <c r="F32" s="541"/>
      <c r="G32" s="832"/>
      <c r="H32" s="833"/>
      <c r="I32" s="802"/>
      <c r="J32" s="802"/>
      <c r="K32" s="543">
        <v>0.125</v>
      </c>
      <c r="L32" s="539">
        <f t="shared" si="1"/>
        <v>0</v>
      </c>
      <c r="M32" s="539">
        <f t="shared" si="2"/>
        <v>0</v>
      </c>
      <c r="N32" s="539">
        <f t="shared" si="3"/>
        <v>0</v>
      </c>
      <c r="O32" s="539">
        <f t="shared" si="4"/>
        <v>0</v>
      </c>
      <c r="P32" s="539">
        <f t="shared" si="5"/>
        <v>0</v>
      </c>
      <c r="Q32" s="532"/>
      <c r="R32" s="532"/>
      <c r="S32" s="532"/>
      <c r="T32" s="532"/>
      <c r="U32" s="532"/>
      <c r="V32" s="532"/>
      <c r="W32" s="532"/>
      <c r="X32" s="532"/>
      <c r="Y32" s="534"/>
      <c r="Z32" s="534"/>
      <c r="AA32" s="535"/>
    </row>
    <row r="33" spans="2:27" ht="24.95" customHeight="1">
      <c r="B33" s="258" t="s">
        <v>798</v>
      </c>
      <c r="C33" s="536" t="s">
        <v>510</v>
      </c>
      <c r="D33" s="537"/>
      <c r="E33" s="537"/>
      <c r="F33" s="538"/>
      <c r="G33" s="801"/>
      <c r="H33" s="802"/>
      <c r="I33" s="802"/>
      <c r="J33" s="802"/>
      <c r="K33" s="531"/>
      <c r="L33" s="532"/>
      <c r="M33" s="532"/>
      <c r="N33" s="532"/>
      <c r="O33" s="532"/>
      <c r="P33" s="532"/>
      <c r="Q33" s="532"/>
      <c r="R33" s="532"/>
      <c r="S33" s="532"/>
      <c r="T33" s="532"/>
      <c r="U33" s="532"/>
      <c r="V33" s="532"/>
      <c r="W33" s="532"/>
      <c r="X33" s="532"/>
      <c r="Y33" s="802"/>
      <c r="Z33" s="802"/>
      <c r="AA33" s="533"/>
    </row>
    <row r="34" spans="2:27" ht="24.95" customHeight="1">
      <c r="B34" s="258" t="s">
        <v>799</v>
      </c>
      <c r="C34" s="540" t="s">
        <v>492</v>
      </c>
      <c r="D34" s="545"/>
      <c r="E34" s="537"/>
      <c r="F34" s="538"/>
      <c r="G34" s="801"/>
      <c r="H34" s="802"/>
      <c r="I34" s="802"/>
      <c r="J34" s="802"/>
      <c r="K34" s="531"/>
      <c r="L34" s="532"/>
      <c r="M34" s="532"/>
      <c r="N34" s="532"/>
      <c r="O34" s="532"/>
      <c r="P34" s="532"/>
      <c r="Q34" s="532"/>
      <c r="R34" s="532"/>
      <c r="S34" s="532"/>
      <c r="T34" s="532"/>
      <c r="U34" s="532"/>
      <c r="V34" s="532"/>
      <c r="W34" s="532"/>
      <c r="X34" s="532"/>
      <c r="Y34" s="534"/>
      <c r="Z34" s="530"/>
      <c r="AA34" s="533"/>
    </row>
    <row r="35" spans="2:27" ht="24.95" customHeight="1">
      <c r="B35" s="258" t="s">
        <v>800</v>
      </c>
      <c r="C35" s="540" t="s">
        <v>497</v>
      </c>
      <c r="D35" s="545"/>
      <c r="E35" s="537"/>
      <c r="F35" s="538"/>
      <c r="G35" s="801"/>
      <c r="H35" s="802"/>
      <c r="I35" s="802"/>
      <c r="J35" s="802"/>
      <c r="K35" s="531"/>
      <c r="L35" s="532"/>
      <c r="M35" s="532"/>
      <c r="N35" s="532"/>
      <c r="O35" s="532"/>
      <c r="P35" s="532"/>
      <c r="Q35" s="532"/>
      <c r="R35" s="532"/>
      <c r="S35" s="532"/>
      <c r="T35" s="532"/>
      <c r="U35" s="532"/>
      <c r="V35" s="532"/>
      <c r="W35" s="532"/>
      <c r="X35" s="532"/>
      <c r="Y35" s="534"/>
      <c r="Z35" s="530"/>
      <c r="AA35" s="533"/>
    </row>
    <row r="36" spans="2:27" ht="24.95" customHeight="1">
      <c r="B36" s="258" t="s">
        <v>801</v>
      </c>
      <c r="C36" s="540" t="s">
        <v>501</v>
      </c>
      <c r="D36" s="545"/>
      <c r="E36" s="537"/>
      <c r="F36" s="538"/>
      <c r="G36" s="801"/>
      <c r="H36" s="802"/>
      <c r="I36" s="802"/>
      <c r="J36" s="802"/>
      <c r="K36" s="531"/>
      <c r="L36" s="532"/>
      <c r="M36" s="532"/>
      <c r="N36" s="532"/>
      <c r="O36" s="532"/>
      <c r="P36" s="532"/>
      <c r="Q36" s="532"/>
      <c r="R36" s="532"/>
      <c r="S36" s="532"/>
      <c r="T36" s="532"/>
      <c r="U36" s="532"/>
      <c r="V36" s="532"/>
      <c r="W36" s="532"/>
      <c r="X36" s="532"/>
      <c r="Y36" s="534"/>
      <c r="Z36" s="530"/>
      <c r="AA36" s="533"/>
    </row>
    <row r="37" spans="2:27" ht="24.95" customHeight="1">
      <c r="B37" s="258" t="s">
        <v>802</v>
      </c>
      <c r="C37" s="526" t="s">
        <v>511</v>
      </c>
      <c r="D37" s="537"/>
      <c r="E37" s="537"/>
      <c r="F37" s="538"/>
      <c r="G37" s="801"/>
      <c r="H37" s="802"/>
      <c r="I37" s="802"/>
      <c r="J37" s="802"/>
      <c r="K37" s="531"/>
      <c r="L37" s="532"/>
      <c r="M37" s="532"/>
      <c r="N37" s="532"/>
      <c r="O37" s="532"/>
      <c r="P37" s="532"/>
      <c r="Q37" s="532"/>
      <c r="R37" s="532"/>
      <c r="S37" s="532"/>
      <c r="T37" s="532"/>
      <c r="U37" s="532"/>
      <c r="V37" s="532"/>
      <c r="W37" s="532"/>
      <c r="X37" s="532"/>
      <c r="Y37" s="802"/>
      <c r="Z37" s="798">
        <f>Z38+Z47+Z48</f>
        <v>0</v>
      </c>
      <c r="AA37" s="533"/>
    </row>
    <row r="38" spans="2:27" ht="24.95" customHeight="1">
      <c r="B38" s="258">
        <v>251</v>
      </c>
      <c r="C38" s="546" t="s">
        <v>513</v>
      </c>
      <c r="D38" s="547"/>
      <c r="E38" s="547"/>
      <c r="F38" s="548"/>
      <c r="G38" s="834"/>
      <c r="H38" s="835"/>
      <c r="I38" s="835"/>
      <c r="J38" s="835"/>
      <c r="K38" s="531"/>
      <c r="L38" s="532"/>
      <c r="M38" s="532"/>
      <c r="N38" s="532"/>
      <c r="O38" s="532"/>
      <c r="P38" s="532"/>
      <c r="Q38" s="532"/>
      <c r="R38" s="532"/>
      <c r="S38" s="532"/>
      <c r="T38" s="532"/>
      <c r="U38" s="532"/>
      <c r="V38" s="532"/>
      <c r="W38" s="532"/>
      <c r="X38" s="532"/>
      <c r="Y38" s="550"/>
      <c r="Z38" s="798">
        <f>Z39+Z40+Z44+Z45+Z46</f>
        <v>0</v>
      </c>
      <c r="AA38" s="533"/>
    </row>
    <row r="39" spans="2:27" ht="24.95" customHeight="1">
      <c r="B39" s="258" t="s">
        <v>803</v>
      </c>
      <c r="C39" s="551" t="s">
        <v>514</v>
      </c>
      <c r="D39" s="552"/>
      <c r="E39" s="552"/>
      <c r="F39" s="553"/>
      <c r="G39" s="801"/>
      <c r="H39" s="802"/>
      <c r="I39" s="802"/>
      <c r="J39" s="802"/>
      <c r="K39" s="531"/>
      <c r="L39" s="532"/>
      <c r="M39" s="532"/>
      <c r="N39" s="532"/>
      <c r="O39" s="532"/>
      <c r="P39" s="532"/>
      <c r="Q39" s="532"/>
      <c r="R39" s="532"/>
      <c r="S39" s="532"/>
      <c r="T39" s="532"/>
      <c r="U39" s="532"/>
      <c r="V39" s="532"/>
      <c r="W39" s="532"/>
      <c r="X39" s="532"/>
      <c r="Y39" s="802"/>
      <c r="Z39" s="802"/>
      <c r="AA39" s="533"/>
    </row>
    <row r="40" spans="2:27" ht="24.95" customHeight="1">
      <c r="B40" s="258" t="s">
        <v>804</v>
      </c>
      <c r="C40" s="551" t="s">
        <v>515</v>
      </c>
      <c r="D40" s="547"/>
      <c r="E40" s="547"/>
      <c r="F40" s="553"/>
      <c r="G40" s="801"/>
      <c r="H40" s="802"/>
      <c r="I40" s="802"/>
      <c r="J40" s="802"/>
      <c r="K40" s="531"/>
      <c r="L40" s="532"/>
      <c r="M40" s="532"/>
      <c r="N40" s="532"/>
      <c r="O40" s="532"/>
      <c r="P40" s="532"/>
      <c r="Q40" s="532"/>
      <c r="R40" s="532"/>
      <c r="S40" s="532"/>
      <c r="T40" s="532"/>
      <c r="U40" s="532"/>
      <c r="V40" s="532"/>
      <c r="W40" s="532"/>
      <c r="X40" s="532"/>
      <c r="Y40" s="802"/>
      <c r="Z40" s="798">
        <f>Z41+Z42+Z43</f>
        <v>0</v>
      </c>
      <c r="AA40" s="533"/>
    </row>
    <row r="41" spans="2:27" ht="24.95" customHeight="1">
      <c r="B41" s="258" t="s">
        <v>805</v>
      </c>
      <c r="C41" s="554" t="s">
        <v>516</v>
      </c>
      <c r="D41" s="547"/>
      <c r="E41" s="555"/>
      <c r="F41" s="553"/>
      <c r="G41" s="801"/>
      <c r="H41" s="802"/>
      <c r="I41" s="802"/>
      <c r="J41" s="802"/>
      <c r="K41" s="531"/>
      <c r="L41" s="532"/>
      <c r="M41" s="532"/>
      <c r="N41" s="532"/>
      <c r="O41" s="532"/>
      <c r="P41" s="532"/>
      <c r="Q41" s="532"/>
      <c r="R41" s="532"/>
      <c r="S41" s="532"/>
      <c r="T41" s="532"/>
      <c r="U41" s="532"/>
      <c r="V41" s="532"/>
      <c r="W41" s="532"/>
      <c r="X41" s="532"/>
      <c r="Y41" s="802"/>
      <c r="Z41" s="802"/>
      <c r="AA41" s="533"/>
    </row>
    <row r="42" spans="2:27" ht="24.95" customHeight="1">
      <c r="B42" s="258" t="s">
        <v>806</v>
      </c>
      <c r="C42" s="554" t="s">
        <v>517</v>
      </c>
      <c r="D42" s="547"/>
      <c r="E42" s="555"/>
      <c r="F42" s="553"/>
      <c r="G42" s="801"/>
      <c r="H42" s="802"/>
      <c r="I42" s="802"/>
      <c r="J42" s="802"/>
      <c r="K42" s="531"/>
      <c r="L42" s="532"/>
      <c r="M42" s="532"/>
      <c r="N42" s="532"/>
      <c r="O42" s="532"/>
      <c r="P42" s="532"/>
      <c r="Q42" s="532"/>
      <c r="R42" s="532"/>
      <c r="S42" s="532"/>
      <c r="T42" s="532"/>
      <c r="U42" s="532"/>
      <c r="V42" s="532"/>
      <c r="W42" s="532"/>
      <c r="X42" s="532"/>
      <c r="Y42" s="802"/>
      <c r="Z42" s="802"/>
      <c r="AA42" s="533"/>
    </row>
    <row r="43" spans="2:27" ht="24.95" customHeight="1">
      <c r="B43" s="258" t="s">
        <v>807</v>
      </c>
      <c r="C43" s="554" t="s">
        <v>518</v>
      </c>
      <c r="D43" s="547"/>
      <c r="E43" s="555"/>
      <c r="F43" s="553"/>
      <c r="G43" s="801"/>
      <c r="H43" s="802"/>
      <c r="I43" s="802"/>
      <c r="J43" s="802"/>
      <c r="K43" s="531"/>
      <c r="L43" s="532"/>
      <c r="M43" s="532"/>
      <c r="N43" s="532"/>
      <c r="O43" s="532"/>
      <c r="P43" s="532"/>
      <c r="Q43" s="532"/>
      <c r="R43" s="532"/>
      <c r="S43" s="532"/>
      <c r="T43" s="532"/>
      <c r="U43" s="532"/>
      <c r="V43" s="532"/>
      <c r="W43" s="532"/>
      <c r="X43" s="532"/>
      <c r="Y43" s="802"/>
      <c r="Z43" s="802"/>
      <c r="AA43" s="533"/>
    </row>
    <row r="44" spans="2:27" ht="24.95" customHeight="1">
      <c r="B44" s="258" t="s">
        <v>808</v>
      </c>
      <c r="C44" s="551" t="s">
        <v>519</v>
      </c>
      <c r="D44" s="547"/>
      <c r="E44" s="547"/>
      <c r="F44" s="553"/>
      <c r="G44" s="801"/>
      <c r="H44" s="802"/>
      <c r="I44" s="802"/>
      <c r="J44" s="802"/>
      <c r="K44" s="531"/>
      <c r="L44" s="532"/>
      <c r="M44" s="532"/>
      <c r="N44" s="532"/>
      <c r="O44" s="532"/>
      <c r="P44" s="532"/>
      <c r="Q44" s="532"/>
      <c r="R44" s="532"/>
      <c r="S44" s="532"/>
      <c r="T44" s="532"/>
      <c r="U44" s="532"/>
      <c r="V44" s="532"/>
      <c r="W44" s="532"/>
      <c r="X44" s="532"/>
      <c r="Y44" s="802"/>
      <c r="Z44" s="798">
        <f>Y44*0.08</f>
        <v>0</v>
      </c>
      <c r="AA44" s="533"/>
    </row>
    <row r="45" spans="2:27" ht="24.95" customHeight="1">
      <c r="B45" s="258" t="s">
        <v>809</v>
      </c>
      <c r="C45" s="551" t="s">
        <v>520</v>
      </c>
      <c r="D45" s="547"/>
      <c r="E45" s="547"/>
      <c r="F45" s="553"/>
      <c r="G45" s="801"/>
      <c r="H45" s="802"/>
      <c r="I45" s="802"/>
      <c r="J45" s="802"/>
      <c r="K45" s="531"/>
      <c r="L45" s="532"/>
      <c r="M45" s="532"/>
      <c r="N45" s="532"/>
      <c r="O45" s="532"/>
      <c r="P45" s="532"/>
      <c r="Q45" s="532"/>
      <c r="R45" s="532"/>
      <c r="S45" s="532"/>
      <c r="T45" s="532"/>
      <c r="U45" s="532"/>
      <c r="V45" s="532"/>
      <c r="W45" s="532"/>
      <c r="X45" s="532"/>
      <c r="Y45" s="802"/>
      <c r="Z45" s="798">
        <f>Y45*0.12</f>
        <v>0</v>
      </c>
      <c r="AA45" s="533"/>
    </row>
    <row r="46" spans="2:27" ht="24.95" customHeight="1">
      <c r="B46" s="258" t="s">
        <v>810</v>
      </c>
      <c r="C46" s="556" t="s">
        <v>522</v>
      </c>
      <c r="D46" s="547"/>
      <c r="E46" s="547"/>
      <c r="F46" s="553"/>
      <c r="G46" s="801"/>
      <c r="H46" s="802"/>
      <c r="I46" s="802"/>
      <c r="J46" s="802"/>
      <c r="K46" s="531"/>
      <c r="L46" s="532"/>
      <c r="M46" s="532"/>
      <c r="N46" s="532"/>
      <c r="O46" s="532"/>
      <c r="P46" s="532"/>
      <c r="Q46" s="532"/>
      <c r="R46" s="532"/>
      <c r="S46" s="532"/>
      <c r="T46" s="532"/>
      <c r="U46" s="532"/>
      <c r="V46" s="532"/>
      <c r="W46" s="532"/>
      <c r="X46" s="532"/>
      <c r="Y46" s="802"/>
      <c r="Z46" s="802"/>
      <c r="AA46" s="533"/>
    </row>
    <row r="47" spans="2:27" ht="24.95" customHeight="1">
      <c r="B47" s="258">
        <v>325</v>
      </c>
      <c r="C47" s="546" t="s">
        <v>524</v>
      </c>
      <c r="D47" s="557"/>
      <c r="E47" s="547"/>
      <c r="F47" s="548"/>
      <c r="G47" s="549"/>
      <c r="H47" s="550"/>
      <c r="I47" s="550"/>
      <c r="J47" s="550"/>
      <c r="K47" s="531"/>
      <c r="L47" s="532"/>
      <c r="M47" s="532"/>
      <c r="N47" s="532"/>
      <c r="O47" s="532"/>
      <c r="P47" s="532"/>
      <c r="Q47" s="532"/>
      <c r="R47" s="532"/>
      <c r="S47" s="532"/>
      <c r="T47" s="532"/>
      <c r="U47" s="532"/>
      <c r="V47" s="532"/>
      <c r="W47" s="532"/>
      <c r="X47" s="532"/>
      <c r="Y47" s="550"/>
      <c r="Z47" s="839"/>
      <c r="AA47" s="533"/>
    </row>
    <row r="48" spans="2:27" ht="24.95" customHeight="1">
      <c r="B48" s="258">
        <v>330</v>
      </c>
      <c r="C48" s="546" t="s">
        <v>525</v>
      </c>
      <c r="D48" s="557"/>
      <c r="E48" s="547"/>
      <c r="F48" s="548"/>
      <c r="G48" s="549"/>
      <c r="H48" s="550"/>
      <c r="I48" s="550"/>
      <c r="J48" s="550"/>
      <c r="K48" s="531"/>
      <c r="L48" s="532"/>
      <c r="M48" s="532"/>
      <c r="N48" s="532"/>
      <c r="O48" s="532"/>
      <c r="P48" s="532"/>
      <c r="Q48" s="532"/>
      <c r="R48" s="532"/>
      <c r="S48" s="532"/>
      <c r="T48" s="532"/>
      <c r="U48" s="532"/>
      <c r="V48" s="532"/>
      <c r="W48" s="532"/>
      <c r="X48" s="532"/>
      <c r="Y48" s="550"/>
      <c r="Z48" s="839"/>
      <c r="AA48" s="533"/>
    </row>
    <row r="49" spans="2:27" ht="24.95" customHeight="1">
      <c r="B49" s="258" t="s">
        <v>811</v>
      </c>
      <c r="C49" s="542" t="s">
        <v>526</v>
      </c>
      <c r="D49" s="558"/>
      <c r="E49" s="537"/>
      <c r="F49" s="559"/>
      <c r="G49" s="560"/>
      <c r="H49" s="561"/>
      <c r="I49" s="561"/>
      <c r="J49" s="561"/>
      <c r="K49" s="562"/>
      <c r="L49" s="563"/>
      <c r="M49" s="563"/>
      <c r="N49" s="563"/>
      <c r="O49" s="563"/>
      <c r="P49" s="563"/>
      <c r="Q49" s="563"/>
      <c r="R49" s="563"/>
      <c r="S49" s="563"/>
      <c r="T49" s="563"/>
      <c r="U49" s="563"/>
      <c r="V49" s="563"/>
      <c r="W49" s="563"/>
      <c r="X49" s="563"/>
      <c r="Y49" s="561"/>
      <c r="Z49" s="798">
        <f>Z50+Z51+Z52+Z53+Z54</f>
        <v>0</v>
      </c>
      <c r="AA49" s="533"/>
    </row>
    <row r="50" spans="2:27" ht="24.95" customHeight="1">
      <c r="B50" s="258">
        <v>360</v>
      </c>
      <c r="C50" s="536" t="s">
        <v>527</v>
      </c>
      <c r="D50" s="558"/>
      <c r="E50" s="537"/>
      <c r="F50" s="559"/>
      <c r="G50" s="560"/>
      <c r="H50" s="561"/>
      <c r="I50" s="561"/>
      <c r="J50" s="561"/>
      <c r="K50" s="562"/>
      <c r="L50" s="563"/>
      <c r="M50" s="563"/>
      <c r="N50" s="563"/>
      <c r="O50" s="563"/>
      <c r="P50" s="563"/>
      <c r="Q50" s="563"/>
      <c r="R50" s="563"/>
      <c r="S50" s="563"/>
      <c r="T50" s="563"/>
      <c r="U50" s="563"/>
      <c r="V50" s="563"/>
      <c r="W50" s="563"/>
      <c r="X50" s="563"/>
      <c r="Y50" s="561"/>
      <c r="Z50" s="841"/>
      <c r="AA50" s="533"/>
    </row>
    <row r="51" spans="2:27" ht="24.95" customHeight="1">
      <c r="B51" s="258">
        <v>370</v>
      </c>
      <c r="C51" s="536" t="s">
        <v>528</v>
      </c>
      <c r="D51" s="558"/>
      <c r="E51" s="537"/>
      <c r="F51" s="559"/>
      <c r="G51" s="560"/>
      <c r="H51" s="561"/>
      <c r="I51" s="561"/>
      <c r="J51" s="561"/>
      <c r="K51" s="562"/>
      <c r="L51" s="563"/>
      <c r="M51" s="563"/>
      <c r="N51" s="563"/>
      <c r="O51" s="563"/>
      <c r="P51" s="563"/>
      <c r="Q51" s="563"/>
      <c r="R51" s="563"/>
      <c r="S51" s="563"/>
      <c r="T51" s="563"/>
      <c r="U51" s="563"/>
      <c r="V51" s="563"/>
      <c r="W51" s="563"/>
      <c r="X51" s="563"/>
      <c r="Y51" s="561"/>
      <c r="Z51" s="841"/>
      <c r="AA51" s="533"/>
    </row>
    <row r="52" spans="2:27" ht="24.95" customHeight="1">
      <c r="B52" s="258">
        <v>380</v>
      </c>
      <c r="C52" s="536" t="s">
        <v>529</v>
      </c>
      <c r="D52" s="558"/>
      <c r="E52" s="537"/>
      <c r="F52" s="559"/>
      <c r="G52" s="560"/>
      <c r="H52" s="561"/>
      <c r="I52" s="561"/>
      <c r="J52" s="561"/>
      <c r="K52" s="562"/>
      <c r="L52" s="563"/>
      <c r="M52" s="563"/>
      <c r="N52" s="563"/>
      <c r="O52" s="563"/>
      <c r="P52" s="563"/>
      <c r="Q52" s="563"/>
      <c r="R52" s="563"/>
      <c r="S52" s="563"/>
      <c r="T52" s="563"/>
      <c r="U52" s="563"/>
      <c r="V52" s="563"/>
      <c r="W52" s="563"/>
      <c r="X52" s="563"/>
      <c r="Y52" s="561"/>
      <c r="Z52" s="841"/>
      <c r="AA52" s="533"/>
    </row>
    <row r="53" spans="2:27" ht="24.95" customHeight="1">
      <c r="B53" s="761" t="s">
        <v>530</v>
      </c>
      <c r="C53" s="1145" t="s">
        <v>531</v>
      </c>
      <c r="D53" s="767"/>
      <c r="E53" s="768"/>
      <c r="F53" s="1141"/>
      <c r="G53" s="604"/>
      <c r="H53" s="605"/>
      <c r="I53" s="605"/>
      <c r="J53" s="605"/>
      <c r="K53" s="606"/>
      <c r="L53" s="607"/>
      <c r="M53" s="607"/>
      <c r="N53" s="607"/>
      <c r="O53" s="607"/>
      <c r="P53" s="607"/>
      <c r="Q53" s="607"/>
      <c r="R53" s="607"/>
      <c r="S53" s="607"/>
      <c r="T53" s="607"/>
      <c r="U53" s="607"/>
      <c r="V53" s="607"/>
      <c r="W53" s="607"/>
      <c r="X53" s="607"/>
      <c r="Y53" s="605"/>
      <c r="Z53" s="843"/>
      <c r="AA53" s="571"/>
    </row>
    <row r="54" spans="2:27" ht="24.95" customHeight="1" thickBot="1">
      <c r="B54" s="277">
        <v>390</v>
      </c>
      <c r="C54" s="564" t="s">
        <v>532</v>
      </c>
      <c r="D54" s="565"/>
      <c r="E54" s="565"/>
      <c r="F54" s="566"/>
      <c r="G54" s="567"/>
      <c r="H54" s="568"/>
      <c r="I54" s="568"/>
      <c r="J54" s="568"/>
      <c r="K54" s="569"/>
      <c r="L54" s="570"/>
      <c r="M54" s="570"/>
      <c r="N54" s="570"/>
      <c r="O54" s="570"/>
      <c r="P54" s="570"/>
      <c r="Q54" s="570"/>
      <c r="R54" s="570"/>
      <c r="S54" s="570"/>
      <c r="T54" s="570"/>
      <c r="U54" s="570"/>
      <c r="V54" s="570"/>
      <c r="W54" s="570"/>
      <c r="X54" s="570"/>
      <c r="Y54" s="568"/>
      <c r="Z54" s="811"/>
      <c r="AA54" s="571"/>
    </row>
    <row r="55" spans="2:27" ht="15">
      <c r="B55" s="284"/>
      <c r="C55" s="285"/>
      <c r="D55" s="285"/>
      <c r="E55" s="285"/>
      <c r="F55" s="285"/>
      <c r="G55" s="286"/>
      <c r="H55" s="286"/>
      <c r="I55" s="286"/>
      <c r="J55" s="286"/>
      <c r="K55" s="284"/>
      <c r="L55" s="286"/>
      <c r="M55" s="286"/>
      <c r="N55" s="286"/>
      <c r="O55" s="286"/>
      <c r="P55" s="286"/>
      <c r="Q55" s="286"/>
      <c r="R55" s="286"/>
      <c r="S55" s="286"/>
      <c r="T55" s="286"/>
      <c r="U55" s="286"/>
      <c r="V55" s="286"/>
      <c r="W55" s="286"/>
      <c r="X55" s="286"/>
      <c r="Y55" s="286"/>
      <c r="Z55" s="285"/>
      <c r="AA55" s="285"/>
    </row>
  </sheetData>
  <sheetProtection algorithmName="SHA-512" hashValue="Z0zNMynpDqfi5xQD8lGNwWMGHJ3vm2Ps2xz3bJpeXyH8MzP0dD6KRt/9QJdTj5C3YgGr8DS9qStpjl8Yy9dB5Q==" saltValue="d0o08hgEoIw5q1tXt4s1bA==" spinCount="100000" sheet="1" objects="1" scenarios="1"/>
  <mergeCells count="17">
    <mergeCell ref="Y7:Y8"/>
    <mergeCell ref="C12:F12"/>
    <mergeCell ref="B2:AA2"/>
    <mergeCell ref="G6:Y6"/>
    <mergeCell ref="Z6:Z8"/>
    <mergeCell ref="AA6:AA8"/>
    <mergeCell ref="G7:H7"/>
    <mergeCell ref="I7:J7"/>
    <mergeCell ref="K7:K8"/>
    <mergeCell ref="L7:M8"/>
    <mergeCell ref="N7:N8"/>
    <mergeCell ref="O7:P8"/>
    <mergeCell ref="C13:F13"/>
    <mergeCell ref="Q7:R8"/>
    <mergeCell ref="S7:S8"/>
    <mergeCell ref="T7:U8"/>
    <mergeCell ref="V7:X7"/>
  </mergeCells>
  <printOptions horizontalCentered="1" verticalCentered="1"/>
  <pageMargins left="0.31496062992125984" right="0.31496062992125984" top="0.74803149606299213" bottom="0.74803149606299213" header="0.31496062992125984" footer="0.31496062992125984"/>
  <pageSetup paperSize="8" scale="33" orientation="landscape" r:id="rId1"/>
  <headerFooter scaleWithDoc="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55">
    <tabColor theme="4" tint="0.59999389629810485"/>
    <pageSetUpPr fitToPage="1"/>
  </sheetPr>
  <dimension ref="B1:AA55"/>
  <sheetViews>
    <sheetView showGridLines="0" zoomScale="40" zoomScaleNormal="40" zoomScaleSheetLayoutView="25" workbookViewId="0">
      <selection activeCell="F4" sqref="F4"/>
    </sheetView>
  </sheetViews>
  <sheetFormatPr defaultColWidth="11.625" defaultRowHeight="12.75"/>
  <cols>
    <col min="1" max="1" width="2.25" style="220" customWidth="1"/>
    <col min="2" max="2" width="11.625" style="219" customWidth="1"/>
    <col min="3" max="3" width="7.5" style="220" customWidth="1"/>
    <col min="4" max="4" width="6.25" style="220" customWidth="1"/>
    <col min="5" max="5" width="28.25" style="220" customWidth="1"/>
    <col min="6" max="6" width="55.625" style="220" customWidth="1"/>
    <col min="7" max="10" width="19.875" style="221" customWidth="1"/>
    <col min="11" max="11" width="19.875" style="219" customWidth="1"/>
    <col min="12" max="13" width="19.875" style="221" customWidth="1"/>
    <col min="14" max="14" width="21.5" style="221" customWidth="1"/>
    <col min="15" max="18" width="19.875" style="221" customWidth="1"/>
    <col min="19" max="19" width="21.625" style="221" customWidth="1"/>
    <col min="20" max="25" width="19.875" style="221" customWidth="1"/>
    <col min="26" max="26" width="19.875" style="220" customWidth="1"/>
    <col min="27" max="27" width="20.625" style="220" customWidth="1"/>
    <col min="28" max="268" width="10" style="220" customWidth="1"/>
    <col min="269" max="16384" width="11.625" style="220"/>
  </cols>
  <sheetData>
    <row r="1" spans="2:27" ht="13.5" thickBot="1"/>
    <row r="2" spans="2:27" s="222" customFormat="1" ht="36" customHeight="1" thickBot="1">
      <c r="B2" s="1379" t="s">
        <v>475</v>
      </c>
      <c r="C2" s="1380"/>
      <c r="D2" s="1380"/>
      <c r="E2" s="1380"/>
      <c r="F2" s="1380"/>
      <c r="G2" s="1380"/>
      <c r="H2" s="1380"/>
      <c r="I2" s="1380"/>
      <c r="J2" s="1380"/>
      <c r="K2" s="1380"/>
      <c r="L2" s="1380"/>
      <c r="M2" s="1380"/>
      <c r="N2" s="1380"/>
      <c r="O2" s="1380"/>
      <c r="P2" s="1380"/>
      <c r="Q2" s="1380"/>
      <c r="R2" s="1380"/>
      <c r="S2" s="1380"/>
      <c r="T2" s="1380"/>
      <c r="U2" s="1380"/>
      <c r="V2" s="1380"/>
      <c r="W2" s="1380"/>
      <c r="X2" s="1380"/>
      <c r="Y2" s="1380"/>
      <c r="Z2" s="1380"/>
      <c r="AA2" s="1381"/>
    </row>
    <row r="3" spans="2:27" s="224" customFormat="1" ht="9" customHeight="1">
      <c r="B3" s="223"/>
      <c r="C3" s="223"/>
      <c r="D3" s="223"/>
      <c r="E3" s="223"/>
      <c r="F3" s="223"/>
      <c r="G3" s="223"/>
      <c r="H3" s="223"/>
      <c r="I3" s="223"/>
      <c r="J3" s="223"/>
      <c r="K3" s="515"/>
      <c r="L3" s="223"/>
      <c r="M3" s="223"/>
      <c r="N3" s="223"/>
      <c r="O3" s="223"/>
      <c r="P3" s="223"/>
      <c r="Q3" s="223"/>
      <c r="R3" s="223"/>
      <c r="S3" s="223"/>
      <c r="T3" s="223"/>
      <c r="U3" s="223"/>
      <c r="V3" s="223"/>
      <c r="W3" s="223"/>
      <c r="X3" s="223"/>
      <c r="Y3" s="223"/>
      <c r="Z3" s="223"/>
      <c r="AA3" s="223"/>
    </row>
    <row r="4" spans="2:27" s="227" customFormat="1" ht="29.25" customHeight="1">
      <c r="B4" s="225"/>
      <c r="C4" s="226" t="s">
        <v>476</v>
      </c>
      <c r="F4" s="516" t="s">
        <v>994</v>
      </c>
      <c r="G4" s="228"/>
      <c r="H4" s="228"/>
      <c r="I4" s="229"/>
      <c r="J4" s="229"/>
      <c r="K4" s="517"/>
      <c r="L4" s="229"/>
      <c r="M4" s="229"/>
      <c r="N4" s="229"/>
      <c r="O4" s="229"/>
      <c r="P4" s="229"/>
      <c r="Q4" s="229"/>
      <c r="R4" s="229"/>
      <c r="S4" s="229"/>
      <c r="T4" s="229"/>
      <c r="U4" s="229"/>
      <c r="V4" s="229"/>
      <c r="W4" s="229"/>
      <c r="X4" s="229"/>
      <c r="Y4" s="229"/>
    </row>
    <row r="5" spans="2:27" s="227" customFormat="1" ht="9.75" customHeight="1" thickBot="1">
      <c r="B5" s="225"/>
      <c r="C5" s="222"/>
      <c r="G5" s="228"/>
      <c r="I5" s="229"/>
      <c r="J5" s="229"/>
      <c r="K5" s="517"/>
      <c r="L5" s="229"/>
      <c r="M5" s="229"/>
      <c r="N5" s="229"/>
      <c r="O5" s="229"/>
      <c r="P5" s="229"/>
      <c r="Q5" s="229"/>
      <c r="R5" s="229"/>
      <c r="S5" s="229"/>
      <c r="T5" s="229"/>
      <c r="U5" s="229"/>
      <c r="V5" s="229"/>
      <c r="W5" s="229"/>
      <c r="X5" s="229"/>
      <c r="Y5" s="229"/>
    </row>
    <row r="6" spans="2:27" ht="15.75" customHeight="1">
      <c r="B6" s="230"/>
      <c r="C6" s="231"/>
      <c r="D6" s="231"/>
      <c r="E6" s="231"/>
      <c r="F6" s="232"/>
      <c r="G6" s="1382" t="s">
        <v>477</v>
      </c>
      <c r="H6" s="1382"/>
      <c r="I6" s="1382"/>
      <c r="J6" s="1382"/>
      <c r="K6" s="1382"/>
      <c r="L6" s="1382"/>
      <c r="M6" s="1382"/>
      <c r="N6" s="1382"/>
      <c r="O6" s="1382"/>
      <c r="P6" s="1382"/>
      <c r="Q6" s="1382"/>
      <c r="R6" s="1382"/>
      <c r="S6" s="1382"/>
      <c r="T6" s="1382"/>
      <c r="U6" s="1382"/>
      <c r="V6" s="1382"/>
      <c r="W6" s="1382"/>
      <c r="X6" s="1382"/>
      <c r="Y6" s="1383"/>
      <c r="Z6" s="1384" t="s">
        <v>449</v>
      </c>
      <c r="AA6" s="1387" t="s">
        <v>478</v>
      </c>
    </row>
    <row r="7" spans="2:27" ht="67.5" customHeight="1">
      <c r="B7" s="233"/>
      <c r="C7" s="234"/>
      <c r="D7" s="234"/>
      <c r="E7" s="234"/>
      <c r="F7" s="235"/>
      <c r="G7" s="1389" t="s">
        <v>479</v>
      </c>
      <c r="H7" s="1390"/>
      <c r="I7" s="1391" t="s">
        <v>480</v>
      </c>
      <c r="J7" s="1390"/>
      <c r="K7" s="1392" t="s">
        <v>764</v>
      </c>
      <c r="L7" s="1401" t="s">
        <v>765</v>
      </c>
      <c r="M7" s="1402"/>
      <c r="N7" s="1392" t="s">
        <v>766</v>
      </c>
      <c r="O7" s="1401" t="s">
        <v>767</v>
      </c>
      <c r="P7" s="1402"/>
      <c r="Q7" s="1401" t="s">
        <v>768</v>
      </c>
      <c r="R7" s="1402"/>
      <c r="S7" s="1400" t="s">
        <v>769</v>
      </c>
      <c r="T7" s="1401" t="s">
        <v>770</v>
      </c>
      <c r="U7" s="1402"/>
      <c r="V7" s="1391" t="s">
        <v>771</v>
      </c>
      <c r="W7" s="1389"/>
      <c r="X7" s="1390"/>
      <c r="Y7" s="1392" t="s">
        <v>481</v>
      </c>
      <c r="Z7" s="1385"/>
      <c r="AA7" s="1388"/>
    </row>
    <row r="8" spans="2:27" ht="49.5" customHeight="1">
      <c r="B8" s="233"/>
      <c r="C8" s="234"/>
      <c r="D8" s="234"/>
      <c r="E8" s="234"/>
      <c r="F8" s="235"/>
      <c r="G8" s="1142" t="s">
        <v>482</v>
      </c>
      <c r="H8" s="1143" t="s">
        <v>483</v>
      </c>
      <c r="I8" s="238" t="s">
        <v>482</v>
      </c>
      <c r="J8" s="238" t="s">
        <v>483</v>
      </c>
      <c r="K8" s="1386"/>
      <c r="L8" s="1398"/>
      <c r="M8" s="1399"/>
      <c r="N8" s="1386"/>
      <c r="O8" s="1398"/>
      <c r="P8" s="1399"/>
      <c r="Q8" s="1398"/>
      <c r="R8" s="1399"/>
      <c r="S8" s="1400"/>
      <c r="T8" s="1398"/>
      <c r="U8" s="1399"/>
      <c r="V8" s="238" t="s">
        <v>772</v>
      </c>
      <c r="W8" s="238" t="s">
        <v>773</v>
      </c>
      <c r="X8" s="238" t="s">
        <v>774</v>
      </c>
      <c r="Y8" s="1386"/>
      <c r="Z8" s="1386"/>
      <c r="AA8" s="1388"/>
    </row>
    <row r="9" spans="2:27" ht="20.25" customHeight="1">
      <c r="B9" s="239"/>
      <c r="C9" s="240"/>
      <c r="D9" s="240"/>
      <c r="E9" s="240"/>
      <c r="F9" s="241"/>
      <c r="G9" s="1144" t="s">
        <v>775</v>
      </c>
      <c r="H9" s="243" t="s">
        <v>776</v>
      </c>
      <c r="I9" s="244" t="s">
        <v>777</v>
      </c>
      <c r="J9" s="244" t="s">
        <v>778</v>
      </c>
      <c r="K9" s="244"/>
      <c r="L9" s="238" t="s">
        <v>482</v>
      </c>
      <c r="M9" s="238" t="s">
        <v>483</v>
      </c>
      <c r="N9" s="244"/>
      <c r="O9" s="238" t="s">
        <v>482</v>
      </c>
      <c r="P9" s="238" t="s">
        <v>483</v>
      </c>
      <c r="Q9" s="238" t="s">
        <v>482</v>
      </c>
      <c r="R9" s="238" t="s">
        <v>483</v>
      </c>
      <c r="S9" s="244"/>
      <c r="T9" s="238" t="s">
        <v>482</v>
      </c>
      <c r="U9" s="238" t="s">
        <v>483</v>
      </c>
      <c r="V9" s="244"/>
      <c r="W9" s="244"/>
      <c r="X9" s="244"/>
      <c r="Y9" s="244" t="s">
        <v>779</v>
      </c>
      <c r="Z9" s="245" t="s">
        <v>780</v>
      </c>
      <c r="AA9" s="246" t="s">
        <v>781</v>
      </c>
    </row>
    <row r="10" spans="2:27" ht="24.95" customHeight="1">
      <c r="B10" s="247" t="s">
        <v>775</v>
      </c>
      <c r="C10" s="518" t="s">
        <v>484</v>
      </c>
      <c r="D10" s="519"/>
      <c r="E10" s="519"/>
      <c r="F10" s="520"/>
      <c r="G10" s="521"/>
      <c r="H10" s="522"/>
      <c r="I10" s="522"/>
      <c r="J10" s="522"/>
      <c r="K10" s="523"/>
      <c r="L10" s="524"/>
      <c r="M10" s="524"/>
      <c r="N10" s="524"/>
      <c r="O10" s="524"/>
      <c r="P10" s="524"/>
      <c r="Q10" s="524"/>
      <c r="R10" s="524"/>
      <c r="S10" s="524"/>
      <c r="T10" s="524"/>
      <c r="U10" s="524"/>
      <c r="V10" s="524"/>
      <c r="W10" s="524"/>
      <c r="X10" s="524"/>
      <c r="Y10" s="522"/>
      <c r="Z10" s="798">
        <f>Z11+Z37+Z49</f>
        <v>0</v>
      </c>
      <c r="AA10" s="799">
        <f>Z10*12.5</f>
        <v>0</v>
      </c>
    </row>
    <row r="11" spans="2:27" ht="24.95" customHeight="1">
      <c r="B11" s="251" t="s">
        <v>782</v>
      </c>
      <c r="C11" s="526" t="s">
        <v>486</v>
      </c>
      <c r="D11" s="527"/>
      <c r="E11" s="527"/>
      <c r="F11" s="528"/>
      <c r="G11" s="529"/>
      <c r="H11" s="530"/>
      <c r="I11" s="530"/>
      <c r="J11" s="530"/>
      <c r="K11" s="531"/>
      <c r="L11" s="532"/>
      <c r="M11" s="532"/>
      <c r="N11" s="532"/>
      <c r="O11" s="532"/>
      <c r="P11" s="532"/>
      <c r="Q11" s="532"/>
      <c r="R11" s="532"/>
      <c r="S11" s="532"/>
      <c r="T11" s="532"/>
      <c r="U11" s="532"/>
      <c r="V11" s="532"/>
      <c r="W11" s="532"/>
      <c r="X11" s="532"/>
      <c r="Y11" s="530"/>
      <c r="Z11" s="798">
        <f>Z33+Z14</f>
        <v>0</v>
      </c>
      <c r="AA11" s="533"/>
    </row>
    <row r="12" spans="2:27" ht="24.95" customHeight="1">
      <c r="B12" s="251" t="s">
        <v>783</v>
      </c>
      <c r="C12" s="1393" t="s">
        <v>488</v>
      </c>
      <c r="D12" s="1394"/>
      <c r="E12" s="1394"/>
      <c r="F12" s="1395"/>
      <c r="G12" s="801"/>
      <c r="H12" s="802"/>
      <c r="I12" s="831"/>
      <c r="J12" s="831"/>
      <c r="K12" s="531"/>
      <c r="L12" s="532"/>
      <c r="M12" s="532"/>
      <c r="N12" s="532"/>
      <c r="O12" s="532"/>
      <c r="P12" s="532"/>
      <c r="Q12" s="532"/>
      <c r="R12" s="532"/>
      <c r="S12" s="532"/>
      <c r="T12" s="532"/>
      <c r="U12" s="532"/>
      <c r="V12" s="532"/>
      <c r="W12" s="532"/>
      <c r="X12" s="532"/>
      <c r="Y12" s="530"/>
      <c r="Z12" s="534"/>
      <c r="AA12" s="535"/>
    </row>
    <row r="13" spans="2:27" ht="24.95" customHeight="1">
      <c r="B13" s="251" t="s">
        <v>784</v>
      </c>
      <c r="C13" s="1393" t="s">
        <v>490</v>
      </c>
      <c r="D13" s="1394"/>
      <c r="E13" s="1394"/>
      <c r="F13" s="1395"/>
      <c r="G13" s="801"/>
      <c r="H13" s="802"/>
      <c r="I13" s="831"/>
      <c r="J13" s="831"/>
      <c r="K13" s="531"/>
      <c r="L13" s="532"/>
      <c r="M13" s="532"/>
      <c r="N13" s="532"/>
      <c r="O13" s="532"/>
      <c r="P13" s="532"/>
      <c r="Q13" s="532"/>
      <c r="R13" s="532"/>
      <c r="S13" s="532"/>
      <c r="T13" s="532"/>
      <c r="U13" s="532"/>
      <c r="V13" s="532"/>
      <c r="W13" s="532"/>
      <c r="X13" s="532"/>
      <c r="Y13" s="530"/>
      <c r="Z13" s="534"/>
      <c r="AA13" s="535"/>
    </row>
    <row r="14" spans="2:27" ht="24.95" customHeight="1">
      <c r="B14" s="258" t="s">
        <v>776</v>
      </c>
      <c r="C14" s="536" t="s">
        <v>491</v>
      </c>
      <c r="D14" s="537"/>
      <c r="E14" s="537"/>
      <c r="F14" s="538"/>
      <c r="G14" s="798">
        <f>G15+G20+G24</f>
        <v>0</v>
      </c>
      <c r="H14" s="798">
        <f>H15+H20+H24</f>
        <v>0</v>
      </c>
      <c r="I14" s="798">
        <f t="shared" ref="I14:J14" si="0">I15+I20+I24</f>
        <v>0</v>
      </c>
      <c r="J14" s="798">
        <f t="shared" si="0"/>
        <v>0</v>
      </c>
      <c r="K14" s="531"/>
      <c r="L14" s="532"/>
      <c r="M14" s="532"/>
      <c r="N14" s="532"/>
      <c r="O14" s="532"/>
      <c r="P14" s="532"/>
      <c r="Q14" s="532"/>
      <c r="R14" s="532"/>
      <c r="S14" s="532"/>
      <c r="T14" s="539">
        <f>T15+T20+T24</f>
        <v>0</v>
      </c>
      <c r="U14" s="539">
        <f>U15+U20+U24</f>
        <v>0</v>
      </c>
      <c r="V14" s="539">
        <f>MIN(MAX(T15,T20),MAX(U15,U20))</f>
        <v>0</v>
      </c>
      <c r="W14" s="539">
        <f>MIN(MAX(T20-V14,T24),MAX(U20-V14,U24))</f>
        <v>0</v>
      </c>
      <c r="X14" s="539">
        <f>MIN(IF(MAX(T15-V14,T24-W14)&gt;0,MAX(T15-V14,T24-W14),0),IF(MAX(U15-V14,U24-W14)&gt;0,MAX(U15-V14,U24-W14,0)))</f>
        <v>0</v>
      </c>
      <c r="Y14" s="1140">
        <f>SUM(N16:N19)+SUM(N21:N23)+SUM(N25:N32)+S15+S20+S24+V14+W14+X14+ABS(T14-U14)</f>
        <v>0</v>
      </c>
      <c r="Z14" s="1140">
        <f>((SUM(N16:N19)+SUM(N21:N23)+SUM(N25:N32))*10%)+(S15*40%)+(S20*30%)+(S24*30%)+((V14+W14)*40%)+(X14*150%)+(ABS(T14-U14)*100%)</f>
        <v>0</v>
      </c>
      <c r="AA14" s="533"/>
    </row>
    <row r="15" spans="2:27" ht="24.95" customHeight="1">
      <c r="B15" s="258" t="s">
        <v>777</v>
      </c>
      <c r="C15" s="540" t="s">
        <v>492</v>
      </c>
      <c r="D15" s="537"/>
      <c r="E15" s="537"/>
      <c r="F15" s="541"/>
      <c r="G15" s="801"/>
      <c r="H15" s="802"/>
      <c r="I15" s="798">
        <f>SUM(I16:I19)</f>
        <v>0</v>
      </c>
      <c r="J15" s="798">
        <f>SUM(J16:J19)</f>
        <v>0</v>
      </c>
      <c r="K15" s="531"/>
      <c r="L15" s="532"/>
      <c r="M15" s="532"/>
      <c r="N15" s="532"/>
      <c r="O15" s="532"/>
      <c r="P15" s="532"/>
      <c r="Q15" s="539">
        <f>SUM(O16:O19)</f>
        <v>0</v>
      </c>
      <c r="R15" s="539">
        <f>SUM(P16:P19)</f>
        <v>0</v>
      </c>
      <c r="S15" s="539">
        <f>MIN(Q15:R15)</f>
        <v>0</v>
      </c>
      <c r="T15" s="539">
        <f>IF(Q15&gt;R15,Q15-S15,0)</f>
        <v>0</v>
      </c>
      <c r="U15" s="539">
        <f>IF(R15&gt;Q15,R15-S15,0)</f>
        <v>0</v>
      </c>
      <c r="V15" s="532"/>
      <c r="W15" s="532"/>
      <c r="X15" s="532"/>
      <c r="Y15" s="534"/>
      <c r="Z15" s="530"/>
      <c r="AA15" s="533"/>
    </row>
    <row r="16" spans="2:27" ht="24.95" customHeight="1">
      <c r="B16" s="258" t="s">
        <v>778</v>
      </c>
      <c r="C16" s="542"/>
      <c r="D16" s="537" t="s">
        <v>493</v>
      </c>
      <c r="E16" s="537"/>
      <c r="F16" s="541"/>
      <c r="G16" s="832"/>
      <c r="H16" s="833"/>
      <c r="I16" s="802"/>
      <c r="J16" s="802"/>
      <c r="K16" s="543">
        <v>0</v>
      </c>
      <c r="L16" s="539">
        <f>I16*K16</f>
        <v>0</v>
      </c>
      <c r="M16" s="539">
        <f>J16*K16</f>
        <v>0</v>
      </c>
      <c r="N16" s="539">
        <f>MIN(L16:M16)</f>
        <v>0</v>
      </c>
      <c r="O16" s="539">
        <f>IF(L16&gt;M16,L16-N16,0)</f>
        <v>0</v>
      </c>
      <c r="P16" s="539">
        <f>IF(M16&gt;L16,M16-N16,0)</f>
        <v>0</v>
      </c>
      <c r="Q16" s="532"/>
      <c r="R16" s="532"/>
      <c r="S16" s="532"/>
      <c r="T16" s="532"/>
      <c r="U16" s="532"/>
      <c r="V16" s="532"/>
      <c r="W16" s="532"/>
      <c r="X16" s="532"/>
      <c r="Y16" s="534"/>
      <c r="Z16" s="530"/>
      <c r="AA16" s="533"/>
    </row>
    <row r="17" spans="2:27" ht="24.95" customHeight="1">
      <c r="B17" s="258" t="s">
        <v>779</v>
      </c>
      <c r="C17" s="542"/>
      <c r="D17" s="537" t="s">
        <v>494</v>
      </c>
      <c r="E17" s="537"/>
      <c r="F17" s="541"/>
      <c r="G17" s="832"/>
      <c r="H17" s="833"/>
      <c r="I17" s="802"/>
      <c r="J17" s="802"/>
      <c r="K17" s="543">
        <v>2E-3</v>
      </c>
      <c r="L17" s="539">
        <f t="shared" ref="L17:L32" si="1">I17*K17</f>
        <v>0</v>
      </c>
      <c r="M17" s="539">
        <f t="shared" ref="M17:M32" si="2">J17*K17</f>
        <v>0</v>
      </c>
      <c r="N17" s="539">
        <f t="shared" ref="N17:N32" si="3">MIN(L17:M17)</f>
        <v>0</v>
      </c>
      <c r="O17" s="539">
        <f t="shared" ref="O17:O32" si="4">IF(L17&gt;M17,L17-N17,0)</f>
        <v>0</v>
      </c>
      <c r="P17" s="539">
        <f t="shared" ref="P17:P32" si="5">IF(M17&gt;L17,M17-N17,0)</f>
        <v>0</v>
      </c>
      <c r="Q17" s="532"/>
      <c r="R17" s="532"/>
      <c r="S17" s="532"/>
      <c r="T17" s="532"/>
      <c r="U17" s="532"/>
      <c r="V17" s="532"/>
      <c r="W17" s="532"/>
      <c r="X17" s="532"/>
      <c r="Y17" s="534"/>
      <c r="Z17" s="530"/>
      <c r="AA17" s="533"/>
    </row>
    <row r="18" spans="2:27" ht="24.95" customHeight="1">
      <c r="B18" s="258" t="s">
        <v>780</v>
      </c>
      <c r="C18" s="542"/>
      <c r="D18" s="537" t="s">
        <v>495</v>
      </c>
      <c r="E18" s="537"/>
      <c r="F18" s="541"/>
      <c r="G18" s="832"/>
      <c r="H18" s="833"/>
      <c r="I18" s="802"/>
      <c r="J18" s="802"/>
      <c r="K18" s="543">
        <v>4.0000000000000001E-3</v>
      </c>
      <c r="L18" s="539">
        <f t="shared" si="1"/>
        <v>0</v>
      </c>
      <c r="M18" s="539">
        <f t="shared" si="2"/>
        <v>0</v>
      </c>
      <c r="N18" s="539">
        <f t="shared" si="3"/>
        <v>0</v>
      </c>
      <c r="O18" s="539">
        <f t="shared" si="4"/>
        <v>0</v>
      </c>
      <c r="P18" s="539">
        <f t="shared" si="5"/>
        <v>0</v>
      </c>
      <c r="Q18" s="532"/>
      <c r="R18" s="532"/>
      <c r="S18" s="532"/>
      <c r="T18" s="532"/>
      <c r="U18" s="532"/>
      <c r="V18" s="532"/>
      <c r="W18" s="532"/>
      <c r="X18" s="532"/>
      <c r="Y18" s="534"/>
      <c r="Z18" s="530"/>
      <c r="AA18" s="533"/>
    </row>
    <row r="19" spans="2:27" ht="24.95" customHeight="1">
      <c r="B19" s="258" t="s">
        <v>781</v>
      </c>
      <c r="C19" s="542"/>
      <c r="D19" s="537" t="s">
        <v>496</v>
      </c>
      <c r="E19" s="537"/>
      <c r="F19" s="541"/>
      <c r="G19" s="832"/>
      <c r="H19" s="833"/>
      <c r="I19" s="802"/>
      <c r="J19" s="802"/>
      <c r="K19" s="543">
        <v>7.0000000000000001E-3</v>
      </c>
      <c r="L19" s="539">
        <f t="shared" si="1"/>
        <v>0</v>
      </c>
      <c r="M19" s="539">
        <f t="shared" si="2"/>
        <v>0</v>
      </c>
      <c r="N19" s="539">
        <f t="shared" si="3"/>
        <v>0</v>
      </c>
      <c r="O19" s="539">
        <f t="shared" si="4"/>
        <v>0</v>
      </c>
      <c r="P19" s="539">
        <f t="shared" si="5"/>
        <v>0</v>
      </c>
      <c r="Q19" s="532"/>
      <c r="R19" s="532"/>
      <c r="S19" s="532"/>
      <c r="T19" s="532"/>
      <c r="U19" s="532"/>
      <c r="V19" s="532"/>
      <c r="W19" s="532"/>
      <c r="X19" s="532"/>
      <c r="Y19" s="534"/>
      <c r="Z19" s="530"/>
      <c r="AA19" s="533"/>
    </row>
    <row r="20" spans="2:27" ht="24.95" customHeight="1">
      <c r="B20" s="258" t="s">
        <v>785</v>
      </c>
      <c r="C20" s="540" t="s">
        <v>497</v>
      </c>
      <c r="D20" s="537"/>
      <c r="E20" s="537"/>
      <c r="F20" s="541"/>
      <c r="G20" s="801"/>
      <c r="H20" s="802"/>
      <c r="I20" s="798">
        <f>SUM(I21:I23)</f>
        <v>0</v>
      </c>
      <c r="J20" s="798">
        <f>SUM(J21:J23)</f>
        <v>0</v>
      </c>
      <c r="K20" s="544"/>
      <c r="L20" s="532"/>
      <c r="M20" s="532"/>
      <c r="N20" s="532"/>
      <c r="O20" s="532"/>
      <c r="P20" s="532"/>
      <c r="Q20" s="539">
        <f>SUM(O21:O23)</f>
        <v>0</v>
      </c>
      <c r="R20" s="539">
        <f>SUM(P21:P23)</f>
        <v>0</v>
      </c>
      <c r="S20" s="539">
        <f>MIN(Q20:R20)</f>
        <v>0</v>
      </c>
      <c r="T20" s="539">
        <f>IF(Q20&gt;R20,Q20-S20,0)</f>
        <v>0</v>
      </c>
      <c r="U20" s="539">
        <f>IF(R20&gt;Q20,R20-S20,0)</f>
        <v>0</v>
      </c>
      <c r="V20" s="532"/>
      <c r="W20" s="532"/>
      <c r="X20" s="532"/>
      <c r="Y20" s="534"/>
      <c r="Z20" s="530"/>
      <c r="AA20" s="533"/>
    </row>
    <row r="21" spans="2:27" ht="24.95" customHeight="1">
      <c r="B21" s="258" t="s">
        <v>786</v>
      </c>
      <c r="C21" s="542"/>
      <c r="D21" s="537" t="s">
        <v>498</v>
      </c>
      <c r="E21" s="537"/>
      <c r="F21" s="541"/>
      <c r="G21" s="832"/>
      <c r="H21" s="833"/>
      <c r="I21" s="802"/>
      <c r="J21" s="802"/>
      <c r="K21" s="543">
        <v>1.2500000000000001E-2</v>
      </c>
      <c r="L21" s="539">
        <f t="shared" si="1"/>
        <v>0</v>
      </c>
      <c r="M21" s="539">
        <f t="shared" si="2"/>
        <v>0</v>
      </c>
      <c r="N21" s="539">
        <f t="shared" si="3"/>
        <v>0</v>
      </c>
      <c r="O21" s="539">
        <f t="shared" si="4"/>
        <v>0</v>
      </c>
      <c r="P21" s="539">
        <f t="shared" si="5"/>
        <v>0</v>
      </c>
      <c r="Q21" s="532"/>
      <c r="R21" s="532"/>
      <c r="S21" s="532"/>
      <c r="T21" s="532"/>
      <c r="U21" s="532"/>
      <c r="V21" s="532"/>
      <c r="W21" s="532"/>
      <c r="X21" s="532"/>
      <c r="Y21" s="534"/>
      <c r="Z21" s="530"/>
      <c r="AA21" s="533"/>
    </row>
    <row r="22" spans="2:27" ht="24.95" customHeight="1">
      <c r="B22" s="258" t="s">
        <v>787</v>
      </c>
      <c r="C22" s="542"/>
      <c r="D22" s="537" t="s">
        <v>499</v>
      </c>
      <c r="E22" s="537"/>
      <c r="F22" s="541"/>
      <c r="G22" s="832"/>
      <c r="H22" s="833"/>
      <c r="I22" s="802"/>
      <c r="J22" s="802"/>
      <c r="K22" s="543">
        <v>1.7500000000000002E-2</v>
      </c>
      <c r="L22" s="539">
        <f t="shared" si="1"/>
        <v>0</v>
      </c>
      <c r="M22" s="539">
        <f t="shared" si="2"/>
        <v>0</v>
      </c>
      <c r="N22" s="539">
        <f t="shared" si="3"/>
        <v>0</v>
      </c>
      <c r="O22" s="539">
        <f t="shared" si="4"/>
        <v>0</v>
      </c>
      <c r="P22" s="539">
        <f t="shared" si="5"/>
        <v>0</v>
      </c>
      <c r="Q22" s="532"/>
      <c r="R22" s="532"/>
      <c r="S22" s="532"/>
      <c r="T22" s="532"/>
      <c r="U22" s="532"/>
      <c r="V22" s="532"/>
      <c r="W22" s="532"/>
      <c r="X22" s="532"/>
      <c r="Y22" s="534"/>
      <c r="Z22" s="530"/>
      <c r="AA22" s="533"/>
    </row>
    <row r="23" spans="2:27" ht="24.95" customHeight="1">
      <c r="B23" s="258" t="s">
        <v>788</v>
      </c>
      <c r="C23" s="542"/>
      <c r="D23" s="537" t="s">
        <v>500</v>
      </c>
      <c r="E23" s="537"/>
      <c r="F23" s="541"/>
      <c r="G23" s="832"/>
      <c r="H23" s="833"/>
      <c r="I23" s="802"/>
      <c r="J23" s="802"/>
      <c r="K23" s="543">
        <v>2.2499999999999999E-2</v>
      </c>
      <c r="L23" s="539">
        <f t="shared" si="1"/>
        <v>0</v>
      </c>
      <c r="M23" s="539">
        <f t="shared" si="2"/>
        <v>0</v>
      </c>
      <c r="N23" s="539">
        <f t="shared" si="3"/>
        <v>0</v>
      </c>
      <c r="O23" s="539">
        <f t="shared" si="4"/>
        <v>0</v>
      </c>
      <c r="P23" s="539">
        <f t="shared" si="5"/>
        <v>0</v>
      </c>
      <c r="Q23" s="532"/>
      <c r="R23" s="532"/>
      <c r="S23" s="532"/>
      <c r="T23" s="532"/>
      <c r="U23" s="532"/>
      <c r="V23" s="532"/>
      <c r="W23" s="532"/>
      <c r="X23" s="532"/>
      <c r="Y23" s="534"/>
      <c r="Z23" s="530"/>
      <c r="AA23" s="533"/>
    </row>
    <row r="24" spans="2:27" ht="24.95" customHeight="1">
      <c r="B24" s="258" t="s">
        <v>789</v>
      </c>
      <c r="C24" s="540" t="s">
        <v>501</v>
      </c>
      <c r="D24" s="537"/>
      <c r="E24" s="537"/>
      <c r="F24" s="541"/>
      <c r="G24" s="801"/>
      <c r="H24" s="802"/>
      <c r="I24" s="798">
        <f>SUM(I25:I32)</f>
        <v>0</v>
      </c>
      <c r="J24" s="798">
        <f>SUM(J25:J32)</f>
        <v>0</v>
      </c>
      <c r="K24" s="544"/>
      <c r="L24" s="532"/>
      <c r="M24" s="532"/>
      <c r="N24" s="532"/>
      <c r="O24" s="532"/>
      <c r="P24" s="532"/>
      <c r="Q24" s="539">
        <f>SUM(O25:O32)</f>
        <v>0</v>
      </c>
      <c r="R24" s="539">
        <f>SUM(P25:P32)</f>
        <v>0</v>
      </c>
      <c r="S24" s="539">
        <f>MIN(Q24:R24)</f>
        <v>0</v>
      </c>
      <c r="T24" s="539">
        <f>IF(Q24&gt;R24,Q24-S24,0)</f>
        <v>0</v>
      </c>
      <c r="U24" s="539">
        <f>IF(R24&gt;Q24,R24-S24,0)</f>
        <v>0</v>
      </c>
      <c r="V24" s="532"/>
      <c r="W24" s="532"/>
      <c r="X24" s="532"/>
      <c r="Y24" s="534"/>
      <c r="Z24" s="530"/>
      <c r="AA24" s="533"/>
    </row>
    <row r="25" spans="2:27" ht="24.95" customHeight="1">
      <c r="B25" s="258" t="s">
        <v>790</v>
      </c>
      <c r="C25" s="542"/>
      <c r="D25" s="537" t="s">
        <v>502</v>
      </c>
      <c r="E25" s="537"/>
      <c r="F25" s="541"/>
      <c r="G25" s="832"/>
      <c r="H25" s="833"/>
      <c r="I25" s="802"/>
      <c r="J25" s="802"/>
      <c r="K25" s="543">
        <v>2.75E-2</v>
      </c>
      <c r="L25" s="539">
        <f t="shared" si="1"/>
        <v>0</v>
      </c>
      <c r="M25" s="539">
        <f t="shared" si="2"/>
        <v>0</v>
      </c>
      <c r="N25" s="539">
        <f t="shared" si="3"/>
        <v>0</v>
      </c>
      <c r="O25" s="539">
        <f t="shared" si="4"/>
        <v>0</v>
      </c>
      <c r="P25" s="539">
        <f t="shared" si="5"/>
        <v>0</v>
      </c>
      <c r="Q25" s="532"/>
      <c r="R25" s="532"/>
      <c r="S25" s="532"/>
      <c r="T25" s="532"/>
      <c r="U25" s="532"/>
      <c r="V25" s="532"/>
      <c r="W25" s="532"/>
      <c r="X25" s="532"/>
      <c r="Y25" s="534"/>
      <c r="Z25" s="530"/>
      <c r="AA25" s="533"/>
    </row>
    <row r="26" spans="2:27" ht="24.95" customHeight="1">
      <c r="B26" s="258" t="s">
        <v>791</v>
      </c>
      <c r="C26" s="542"/>
      <c r="D26" s="537" t="s">
        <v>503</v>
      </c>
      <c r="E26" s="537"/>
      <c r="F26" s="541"/>
      <c r="G26" s="832"/>
      <c r="H26" s="833"/>
      <c r="I26" s="802"/>
      <c r="J26" s="802"/>
      <c r="K26" s="543">
        <v>3.2500000000000001E-2</v>
      </c>
      <c r="L26" s="539">
        <f t="shared" si="1"/>
        <v>0</v>
      </c>
      <c r="M26" s="539">
        <f t="shared" si="2"/>
        <v>0</v>
      </c>
      <c r="N26" s="539">
        <f t="shared" si="3"/>
        <v>0</v>
      </c>
      <c r="O26" s="539">
        <f t="shared" si="4"/>
        <v>0</v>
      </c>
      <c r="P26" s="539">
        <f t="shared" si="5"/>
        <v>0</v>
      </c>
      <c r="Q26" s="532"/>
      <c r="R26" s="532"/>
      <c r="S26" s="532"/>
      <c r="T26" s="532"/>
      <c r="U26" s="532"/>
      <c r="V26" s="532"/>
      <c r="W26" s="532"/>
      <c r="X26" s="532"/>
      <c r="Y26" s="534"/>
      <c r="Z26" s="530"/>
      <c r="AA26" s="533"/>
    </row>
    <row r="27" spans="2:27" ht="24.95" customHeight="1">
      <c r="B27" s="258" t="s">
        <v>792</v>
      </c>
      <c r="C27" s="542"/>
      <c r="D27" s="537" t="s">
        <v>504</v>
      </c>
      <c r="E27" s="537"/>
      <c r="F27" s="541"/>
      <c r="G27" s="832"/>
      <c r="H27" s="833"/>
      <c r="I27" s="802"/>
      <c r="J27" s="802"/>
      <c r="K27" s="543">
        <v>3.7499999999999999E-2</v>
      </c>
      <c r="L27" s="539">
        <f t="shared" si="1"/>
        <v>0</v>
      </c>
      <c r="M27" s="539">
        <f t="shared" si="2"/>
        <v>0</v>
      </c>
      <c r="N27" s="539">
        <f t="shared" si="3"/>
        <v>0</v>
      </c>
      <c r="O27" s="539">
        <f t="shared" si="4"/>
        <v>0</v>
      </c>
      <c r="P27" s="539">
        <f t="shared" si="5"/>
        <v>0</v>
      </c>
      <c r="Q27" s="532"/>
      <c r="R27" s="532"/>
      <c r="S27" s="532"/>
      <c r="T27" s="532"/>
      <c r="U27" s="532"/>
      <c r="V27" s="532"/>
      <c r="W27" s="532"/>
      <c r="X27" s="532"/>
      <c r="Y27" s="534"/>
      <c r="Z27" s="530"/>
      <c r="AA27" s="533"/>
    </row>
    <row r="28" spans="2:27" ht="24.95" customHeight="1">
      <c r="B28" s="258" t="s">
        <v>793</v>
      </c>
      <c r="C28" s="542"/>
      <c r="D28" s="537" t="s">
        <v>505</v>
      </c>
      <c r="E28" s="537"/>
      <c r="F28" s="541"/>
      <c r="G28" s="832"/>
      <c r="H28" s="833"/>
      <c r="I28" s="802"/>
      <c r="J28" s="802"/>
      <c r="K28" s="543">
        <v>4.4999999999999998E-2</v>
      </c>
      <c r="L28" s="539">
        <f t="shared" si="1"/>
        <v>0</v>
      </c>
      <c r="M28" s="539">
        <f t="shared" si="2"/>
        <v>0</v>
      </c>
      <c r="N28" s="539">
        <f t="shared" si="3"/>
        <v>0</v>
      </c>
      <c r="O28" s="539">
        <f t="shared" si="4"/>
        <v>0</v>
      </c>
      <c r="P28" s="539">
        <f t="shared" si="5"/>
        <v>0</v>
      </c>
      <c r="Q28" s="532"/>
      <c r="R28" s="532"/>
      <c r="S28" s="532"/>
      <c r="T28" s="532"/>
      <c r="U28" s="532"/>
      <c r="V28" s="532"/>
      <c r="W28" s="532"/>
      <c r="X28" s="532"/>
      <c r="Y28" s="534"/>
      <c r="Z28" s="530"/>
      <c r="AA28" s="533"/>
    </row>
    <row r="29" spans="2:27" ht="24.95" customHeight="1">
      <c r="B29" s="258" t="s">
        <v>794</v>
      </c>
      <c r="C29" s="542"/>
      <c r="D29" s="537" t="s">
        <v>506</v>
      </c>
      <c r="E29" s="537"/>
      <c r="F29" s="541"/>
      <c r="G29" s="832"/>
      <c r="H29" s="833"/>
      <c r="I29" s="802"/>
      <c r="J29" s="802"/>
      <c r="K29" s="543">
        <v>5.2499999999999998E-2</v>
      </c>
      <c r="L29" s="539">
        <f t="shared" si="1"/>
        <v>0</v>
      </c>
      <c r="M29" s="539">
        <f t="shared" si="2"/>
        <v>0</v>
      </c>
      <c r="N29" s="539">
        <f t="shared" si="3"/>
        <v>0</v>
      </c>
      <c r="O29" s="539">
        <f t="shared" si="4"/>
        <v>0</v>
      </c>
      <c r="P29" s="539">
        <f t="shared" si="5"/>
        <v>0</v>
      </c>
      <c r="Q29" s="532"/>
      <c r="R29" s="532"/>
      <c r="S29" s="532"/>
      <c r="T29" s="532"/>
      <c r="U29" s="532"/>
      <c r="V29" s="532"/>
      <c r="W29" s="532"/>
      <c r="X29" s="532"/>
      <c r="Y29" s="534"/>
      <c r="Z29" s="530"/>
      <c r="AA29" s="533"/>
    </row>
    <row r="30" spans="2:27" ht="24.95" customHeight="1">
      <c r="B30" s="258" t="s">
        <v>795</v>
      </c>
      <c r="C30" s="542"/>
      <c r="D30" s="537" t="s">
        <v>507</v>
      </c>
      <c r="E30" s="537"/>
      <c r="F30" s="541"/>
      <c r="G30" s="832"/>
      <c r="H30" s="833"/>
      <c r="I30" s="802"/>
      <c r="J30" s="802"/>
      <c r="K30" s="543">
        <v>0.06</v>
      </c>
      <c r="L30" s="539">
        <f t="shared" si="1"/>
        <v>0</v>
      </c>
      <c r="M30" s="539">
        <f t="shared" si="2"/>
        <v>0</v>
      </c>
      <c r="N30" s="539">
        <f t="shared" si="3"/>
        <v>0</v>
      </c>
      <c r="O30" s="539">
        <f t="shared" si="4"/>
        <v>0</v>
      </c>
      <c r="P30" s="539">
        <f t="shared" si="5"/>
        <v>0</v>
      </c>
      <c r="Q30" s="532"/>
      <c r="R30" s="532"/>
      <c r="S30" s="532"/>
      <c r="T30" s="532"/>
      <c r="U30" s="532"/>
      <c r="V30" s="532"/>
      <c r="W30" s="532"/>
      <c r="X30" s="532"/>
      <c r="Y30" s="534"/>
      <c r="Z30" s="530"/>
      <c r="AA30" s="533"/>
    </row>
    <row r="31" spans="2:27" ht="24.95" customHeight="1">
      <c r="B31" s="258" t="s">
        <v>796</v>
      </c>
      <c r="C31" s="542"/>
      <c r="D31" s="537" t="s">
        <v>508</v>
      </c>
      <c r="E31" s="537"/>
      <c r="F31" s="541"/>
      <c r="G31" s="832"/>
      <c r="H31" s="833"/>
      <c r="I31" s="802"/>
      <c r="J31" s="802"/>
      <c r="K31" s="543">
        <v>0.08</v>
      </c>
      <c r="L31" s="539">
        <f t="shared" si="1"/>
        <v>0</v>
      </c>
      <c r="M31" s="539">
        <f t="shared" si="2"/>
        <v>0</v>
      </c>
      <c r="N31" s="539">
        <f t="shared" si="3"/>
        <v>0</v>
      </c>
      <c r="O31" s="539">
        <f t="shared" si="4"/>
        <v>0</v>
      </c>
      <c r="P31" s="539">
        <f t="shared" si="5"/>
        <v>0</v>
      </c>
      <c r="Q31" s="532"/>
      <c r="R31" s="532"/>
      <c r="S31" s="532"/>
      <c r="T31" s="532"/>
      <c r="U31" s="532"/>
      <c r="V31" s="532"/>
      <c r="W31" s="532"/>
      <c r="X31" s="532"/>
      <c r="Y31" s="534"/>
      <c r="Z31" s="530"/>
      <c r="AA31" s="533"/>
    </row>
    <row r="32" spans="2:27" ht="24.95" customHeight="1">
      <c r="B32" s="258" t="s">
        <v>797</v>
      </c>
      <c r="C32" s="542"/>
      <c r="D32" s="537" t="s">
        <v>509</v>
      </c>
      <c r="E32" s="537"/>
      <c r="F32" s="541"/>
      <c r="G32" s="832"/>
      <c r="H32" s="833"/>
      <c r="I32" s="802"/>
      <c r="J32" s="802"/>
      <c r="K32" s="543">
        <v>0.125</v>
      </c>
      <c r="L32" s="539">
        <f t="shared" si="1"/>
        <v>0</v>
      </c>
      <c r="M32" s="539">
        <f t="shared" si="2"/>
        <v>0</v>
      </c>
      <c r="N32" s="539">
        <f t="shared" si="3"/>
        <v>0</v>
      </c>
      <c r="O32" s="539">
        <f t="shared" si="4"/>
        <v>0</v>
      </c>
      <c r="P32" s="539">
        <f t="shared" si="5"/>
        <v>0</v>
      </c>
      <c r="Q32" s="532"/>
      <c r="R32" s="532"/>
      <c r="S32" s="532"/>
      <c r="T32" s="532"/>
      <c r="U32" s="532"/>
      <c r="V32" s="532"/>
      <c r="W32" s="532"/>
      <c r="X32" s="532"/>
      <c r="Y32" s="534"/>
      <c r="Z32" s="534"/>
      <c r="AA32" s="535"/>
    </row>
    <row r="33" spans="2:27" ht="24.95" customHeight="1">
      <c r="B33" s="258" t="s">
        <v>798</v>
      </c>
      <c r="C33" s="536" t="s">
        <v>510</v>
      </c>
      <c r="D33" s="537"/>
      <c r="E33" s="537"/>
      <c r="F33" s="538"/>
      <c r="G33" s="801"/>
      <c r="H33" s="802"/>
      <c r="I33" s="802"/>
      <c r="J33" s="802"/>
      <c r="K33" s="531"/>
      <c r="L33" s="532"/>
      <c r="M33" s="532"/>
      <c r="N33" s="532"/>
      <c r="O33" s="532"/>
      <c r="P33" s="532"/>
      <c r="Q33" s="532"/>
      <c r="R33" s="532"/>
      <c r="S33" s="532"/>
      <c r="T33" s="532"/>
      <c r="U33" s="532"/>
      <c r="V33" s="532"/>
      <c r="W33" s="532"/>
      <c r="X33" s="532"/>
      <c r="Y33" s="802"/>
      <c r="Z33" s="802"/>
      <c r="AA33" s="533"/>
    </row>
    <row r="34" spans="2:27" ht="24.95" customHeight="1">
      <c r="B34" s="258" t="s">
        <v>799</v>
      </c>
      <c r="C34" s="540" t="s">
        <v>492</v>
      </c>
      <c r="D34" s="545"/>
      <c r="E34" s="537"/>
      <c r="F34" s="538"/>
      <c r="G34" s="801"/>
      <c r="H34" s="802"/>
      <c r="I34" s="802"/>
      <c r="J34" s="802"/>
      <c r="K34" s="531"/>
      <c r="L34" s="532"/>
      <c r="M34" s="532"/>
      <c r="N34" s="532"/>
      <c r="O34" s="532"/>
      <c r="P34" s="532"/>
      <c r="Q34" s="532"/>
      <c r="R34" s="532"/>
      <c r="S34" s="532"/>
      <c r="T34" s="532"/>
      <c r="U34" s="532"/>
      <c r="V34" s="532"/>
      <c r="W34" s="532"/>
      <c r="X34" s="532"/>
      <c r="Y34" s="534"/>
      <c r="Z34" s="530"/>
      <c r="AA34" s="533"/>
    </row>
    <row r="35" spans="2:27" ht="24.95" customHeight="1">
      <c r="B35" s="258" t="s">
        <v>800</v>
      </c>
      <c r="C35" s="540" t="s">
        <v>497</v>
      </c>
      <c r="D35" s="545"/>
      <c r="E35" s="537"/>
      <c r="F35" s="538"/>
      <c r="G35" s="801"/>
      <c r="H35" s="802"/>
      <c r="I35" s="802"/>
      <c r="J35" s="802"/>
      <c r="K35" s="531"/>
      <c r="L35" s="532"/>
      <c r="M35" s="532"/>
      <c r="N35" s="532"/>
      <c r="O35" s="532"/>
      <c r="P35" s="532"/>
      <c r="Q35" s="532"/>
      <c r="R35" s="532"/>
      <c r="S35" s="532"/>
      <c r="T35" s="532"/>
      <c r="U35" s="532"/>
      <c r="V35" s="532"/>
      <c r="W35" s="532"/>
      <c r="X35" s="532"/>
      <c r="Y35" s="534"/>
      <c r="Z35" s="530"/>
      <c r="AA35" s="533"/>
    </row>
    <row r="36" spans="2:27" ht="24.95" customHeight="1">
      <c r="B36" s="258" t="s">
        <v>801</v>
      </c>
      <c r="C36" s="540" t="s">
        <v>501</v>
      </c>
      <c r="D36" s="545"/>
      <c r="E36" s="537"/>
      <c r="F36" s="538"/>
      <c r="G36" s="801"/>
      <c r="H36" s="802"/>
      <c r="I36" s="802"/>
      <c r="J36" s="802"/>
      <c r="K36" s="531"/>
      <c r="L36" s="532"/>
      <c r="M36" s="532"/>
      <c r="N36" s="532"/>
      <c r="O36" s="532"/>
      <c r="P36" s="532"/>
      <c r="Q36" s="532"/>
      <c r="R36" s="532"/>
      <c r="S36" s="532"/>
      <c r="T36" s="532"/>
      <c r="U36" s="532"/>
      <c r="V36" s="532"/>
      <c r="W36" s="532"/>
      <c r="X36" s="532"/>
      <c r="Y36" s="534"/>
      <c r="Z36" s="530"/>
      <c r="AA36" s="533"/>
    </row>
    <row r="37" spans="2:27" ht="24.95" customHeight="1">
      <c r="B37" s="258" t="s">
        <v>802</v>
      </c>
      <c r="C37" s="526" t="s">
        <v>511</v>
      </c>
      <c r="D37" s="537"/>
      <c r="E37" s="537"/>
      <c r="F37" s="538"/>
      <c r="G37" s="801"/>
      <c r="H37" s="802"/>
      <c r="I37" s="802"/>
      <c r="J37" s="802"/>
      <c r="K37" s="531"/>
      <c r="L37" s="532"/>
      <c r="M37" s="532"/>
      <c r="N37" s="532"/>
      <c r="O37" s="532"/>
      <c r="P37" s="532"/>
      <c r="Q37" s="532"/>
      <c r="R37" s="532"/>
      <c r="S37" s="532"/>
      <c r="T37" s="532"/>
      <c r="U37" s="532"/>
      <c r="V37" s="532"/>
      <c r="W37" s="532"/>
      <c r="X37" s="532"/>
      <c r="Y37" s="802"/>
      <c r="Z37" s="798">
        <f>Z38+Z47+Z48</f>
        <v>0</v>
      </c>
      <c r="AA37" s="533"/>
    </row>
    <row r="38" spans="2:27" ht="24.95" customHeight="1">
      <c r="B38" s="258">
        <v>251</v>
      </c>
      <c r="C38" s="546" t="s">
        <v>513</v>
      </c>
      <c r="D38" s="547"/>
      <c r="E38" s="547"/>
      <c r="F38" s="548"/>
      <c r="G38" s="834"/>
      <c r="H38" s="835"/>
      <c r="I38" s="835"/>
      <c r="J38" s="835"/>
      <c r="K38" s="531"/>
      <c r="L38" s="532"/>
      <c r="M38" s="532"/>
      <c r="N38" s="532"/>
      <c r="O38" s="532"/>
      <c r="P38" s="532"/>
      <c r="Q38" s="532"/>
      <c r="R38" s="532"/>
      <c r="S38" s="532"/>
      <c r="T38" s="532"/>
      <c r="U38" s="532"/>
      <c r="V38" s="532"/>
      <c r="W38" s="532"/>
      <c r="X38" s="532"/>
      <c r="Y38" s="550"/>
      <c r="Z38" s="798">
        <f>Z39+Z40+Z44+Z45+Z46</f>
        <v>0</v>
      </c>
      <c r="AA38" s="533"/>
    </row>
    <row r="39" spans="2:27" ht="24.95" customHeight="1">
      <c r="B39" s="258" t="s">
        <v>803</v>
      </c>
      <c r="C39" s="551" t="s">
        <v>514</v>
      </c>
      <c r="D39" s="552"/>
      <c r="E39" s="552"/>
      <c r="F39" s="553"/>
      <c r="G39" s="801"/>
      <c r="H39" s="802"/>
      <c r="I39" s="802"/>
      <c r="J39" s="802"/>
      <c r="K39" s="531"/>
      <c r="L39" s="532"/>
      <c r="M39" s="532"/>
      <c r="N39" s="532"/>
      <c r="O39" s="532"/>
      <c r="P39" s="532"/>
      <c r="Q39" s="532"/>
      <c r="R39" s="532"/>
      <c r="S39" s="532"/>
      <c r="T39" s="532"/>
      <c r="U39" s="532"/>
      <c r="V39" s="532"/>
      <c r="W39" s="532"/>
      <c r="X39" s="532"/>
      <c r="Y39" s="802"/>
      <c r="Z39" s="802"/>
      <c r="AA39" s="533"/>
    </row>
    <row r="40" spans="2:27" ht="24.95" customHeight="1">
      <c r="B40" s="258" t="s">
        <v>804</v>
      </c>
      <c r="C40" s="551" t="s">
        <v>515</v>
      </c>
      <c r="D40" s="547"/>
      <c r="E40" s="547"/>
      <c r="F40" s="553"/>
      <c r="G40" s="801"/>
      <c r="H40" s="802"/>
      <c r="I40" s="802"/>
      <c r="J40" s="802"/>
      <c r="K40" s="531"/>
      <c r="L40" s="532"/>
      <c r="M40" s="532"/>
      <c r="N40" s="532"/>
      <c r="O40" s="532"/>
      <c r="P40" s="532"/>
      <c r="Q40" s="532"/>
      <c r="R40" s="532"/>
      <c r="S40" s="532"/>
      <c r="T40" s="532"/>
      <c r="U40" s="532"/>
      <c r="V40" s="532"/>
      <c r="W40" s="532"/>
      <c r="X40" s="532"/>
      <c r="Y40" s="802"/>
      <c r="Z40" s="798">
        <f>Z41+Z42+Z43</f>
        <v>0</v>
      </c>
      <c r="AA40" s="533"/>
    </row>
    <row r="41" spans="2:27" ht="24.95" customHeight="1">
      <c r="B41" s="258" t="s">
        <v>805</v>
      </c>
      <c r="C41" s="554" t="s">
        <v>516</v>
      </c>
      <c r="D41" s="547"/>
      <c r="E41" s="555"/>
      <c r="F41" s="553"/>
      <c r="G41" s="801"/>
      <c r="H41" s="802"/>
      <c r="I41" s="802"/>
      <c r="J41" s="802"/>
      <c r="K41" s="531"/>
      <c r="L41" s="532"/>
      <c r="M41" s="532"/>
      <c r="N41" s="532"/>
      <c r="O41" s="532"/>
      <c r="P41" s="532"/>
      <c r="Q41" s="532"/>
      <c r="R41" s="532"/>
      <c r="S41" s="532"/>
      <c r="T41" s="532"/>
      <c r="U41" s="532"/>
      <c r="V41" s="532"/>
      <c r="W41" s="532"/>
      <c r="X41" s="532"/>
      <c r="Y41" s="802"/>
      <c r="Z41" s="802"/>
      <c r="AA41" s="533"/>
    </row>
    <row r="42" spans="2:27" ht="24.95" customHeight="1">
      <c r="B42" s="258" t="s">
        <v>806</v>
      </c>
      <c r="C42" s="554" t="s">
        <v>517</v>
      </c>
      <c r="D42" s="547"/>
      <c r="E42" s="555"/>
      <c r="F42" s="553"/>
      <c r="G42" s="801"/>
      <c r="H42" s="802"/>
      <c r="I42" s="802"/>
      <c r="J42" s="802"/>
      <c r="K42" s="531"/>
      <c r="L42" s="532"/>
      <c r="M42" s="532"/>
      <c r="N42" s="532"/>
      <c r="O42" s="532"/>
      <c r="P42" s="532"/>
      <c r="Q42" s="532"/>
      <c r="R42" s="532"/>
      <c r="S42" s="532"/>
      <c r="T42" s="532"/>
      <c r="U42" s="532"/>
      <c r="V42" s="532"/>
      <c r="W42" s="532"/>
      <c r="X42" s="532"/>
      <c r="Y42" s="802"/>
      <c r="Z42" s="802"/>
      <c r="AA42" s="533"/>
    </row>
    <row r="43" spans="2:27" ht="24.95" customHeight="1">
      <c r="B43" s="258" t="s">
        <v>807</v>
      </c>
      <c r="C43" s="554" t="s">
        <v>518</v>
      </c>
      <c r="D43" s="547"/>
      <c r="E43" s="555"/>
      <c r="F43" s="553"/>
      <c r="G43" s="801"/>
      <c r="H43" s="802"/>
      <c r="I43" s="802"/>
      <c r="J43" s="802"/>
      <c r="K43" s="531"/>
      <c r="L43" s="532"/>
      <c r="M43" s="532"/>
      <c r="N43" s="532"/>
      <c r="O43" s="532"/>
      <c r="P43" s="532"/>
      <c r="Q43" s="532"/>
      <c r="R43" s="532"/>
      <c r="S43" s="532"/>
      <c r="T43" s="532"/>
      <c r="U43" s="532"/>
      <c r="V43" s="532"/>
      <c r="W43" s="532"/>
      <c r="X43" s="532"/>
      <c r="Y43" s="802"/>
      <c r="Z43" s="802"/>
      <c r="AA43" s="533"/>
    </row>
    <row r="44" spans="2:27" ht="24.95" customHeight="1">
      <c r="B44" s="258" t="s">
        <v>808</v>
      </c>
      <c r="C44" s="551" t="s">
        <v>519</v>
      </c>
      <c r="D44" s="547"/>
      <c r="E44" s="547"/>
      <c r="F44" s="553"/>
      <c r="G44" s="801"/>
      <c r="H44" s="802"/>
      <c r="I44" s="802"/>
      <c r="J44" s="802"/>
      <c r="K44" s="531"/>
      <c r="L44" s="532"/>
      <c r="M44" s="532"/>
      <c r="N44" s="532"/>
      <c r="O44" s="532"/>
      <c r="P44" s="532"/>
      <c r="Q44" s="532"/>
      <c r="R44" s="532"/>
      <c r="S44" s="532"/>
      <c r="T44" s="532"/>
      <c r="U44" s="532"/>
      <c r="V44" s="532"/>
      <c r="W44" s="532"/>
      <c r="X44" s="532"/>
      <c r="Y44" s="802"/>
      <c r="Z44" s="798">
        <f>Y44*0.08</f>
        <v>0</v>
      </c>
      <c r="AA44" s="533"/>
    </row>
    <row r="45" spans="2:27" ht="24.95" customHeight="1">
      <c r="B45" s="258" t="s">
        <v>809</v>
      </c>
      <c r="C45" s="551" t="s">
        <v>520</v>
      </c>
      <c r="D45" s="547"/>
      <c r="E45" s="547"/>
      <c r="F45" s="553"/>
      <c r="G45" s="801"/>
      <c r="H45" s="802"/>
      <c r="I45" s="802"/>
      <c r="J45" s="802"/>
      <c r="K45" s="531"/>
      <c r="L45" s="532"/>
      <c r="M45" s="532"/>
      <c r="N45" s="532"/>
      <c r="O45" s="532"/>
      <c r="P45" s="532"/>
      <c r="Q45" s="532"/>
      <c r="R45" s="532"/>
      <c r="S45" s="532"/>
      <c r="T45" s="532"/>
      <c r="U45" s="532"/>
      <c r="V45" s="532"/>
      <c r="W45" s="532"/>
      <c r="X45" s="532"/>
      <c r="Y45" s="802"/>
      <c r="Z45" s="798">
        <f>Y45*0.12</f>
        <v>0</v>
      </c>
      <c r="AA45" s="533"/>
    </row>
    <row r="46" spans="2:27" ht="24.95" customHeight="1">
      <c r="B46" s="258" t="s">
        <v>810</v>
      </c>
      <c r="C46" s="556" t="s">
        <v>522</v>
      </c>
      <c r="D46" s="547"/>
      <c r="E46" s="547"/>
      <c r="F46" s="553"/>
      <c r="G46" s="801"/>
      <c r="H46" s="802"/>
      <c r="I46" s="802"/>
      <c r="J46" s="802"/>
      <c r="K46" s="531"/>
      <c r="L46" s="532"/>
      <c r="M46" s="532"/>
      <c r="N46" s="532"/>
      <c r="O46" s="532"/>
      <c r="P46" s="532"/>
      <c r="Q46" s="532"/>
      <c r="R46" s="532"/>
      <c r="S46" s="532"/>
      <c r="T46" s="532"/>
      <c r="U46" s="532"/>
      <c r="V46" s="532"/>
      <c r="W46" s="532"/>
      <c r="X46" s="532"/>
      <c r="Y46" s="802"/>
      <c r="Z46" s="802"/>
      <c r="AA46" s="533"/>
    </row>
    <row r="47" spans="2:27" ht="24.95" customHeight="1">
      <c r="B47" s="258">
        <v>325</v>
      </c>
      <c r="C47" s="546" t="s">
        <v>524</v>
      </c>
      <c r="D47" s="557"/>
      <c r="E47" s="547"/>
      <c r="F47" s="548"/>
      <c r="G47" s="549"/>
      <c r="H47" s="550"/>
      <c r="I47" s="550"/>
      <c r="J47" s="550"/>
      <c r="K47" s="531"/>
      <c r="L47" s="532"/>
      <c r="M47" s="532"/>
      <c r="N47" s="532"/>
      <c r="O47" s="532"/>
      <c r="P47" s="532"/>
      <c r="Q47" s="532"/>
      <c r="R47" s="532"/>
      <c r="S47" s="532"/>
      <c r="T47" s="532"/>
      <c r="U47" s="532"/>
      <c r="V47" s="532"/>
      <c r="W47" s="532"/>
      <c r="X47" s="532"/>
      <c r="Y47" s="550"/>
      <c r="Z47" s="839"/>
      <c r="AA47" s="533"/>
    </row>
    <row r="48" spans="2:27" ht="24.95" customHeight="1">
      <c r="B48" s="258">
        <v>330</v>
      </c>
      <c r="C48" s="546" t="s">
        <v>525</v>
      </c>
      <c r="D48" s="557"/>
      <c r="E48" s="547"/>
      <c r="F48" s="548"/>
      <c r="G48" s="549"/>
      <c r="H48" s="550"/>
      <c r="I48" s="550"/>
      <c r="J48" s="550"/>
      <c r="K48" s="531"/>
      <c r="L48" s="532"/>
      <c r="M48" s="532"/>
      <c r="N48" s="532"/>
      <c r="O48" s="532"/>
      <c r="P48" s="532"/>
      <c r="Q48" s="532"/>
      <c r="R48" s="532"/>
      <c r="S48" s="532"/>
      <c r="T48" s="532"/>
      <c r="U48" s="532"/>
      <c r="V48" s="532"/>
      <c r="W48" s="532"/>
      <c r="X48" s="532"/>
      <c r="Y48" s="550"/>
      <c r="Z48" s="839"/>
      <c r="AA48" s="533"/>
    </row>
    <row r="49" spans="2:27" ht="24.95" customHeight="1">
      <c r="B49" s="258" t="s">
        <v>811</v>
      </c>
      <c r="C49" s="542" t="s">
        <v>526</v>
      </c>
      <c r="D49" s="558"/>
      <c r="E49" s="537"/>
      <c r="F49" s="559"/>
      <c r="G49" s="560"/>
      <c r="H49" s="561"/>
      <c r="I49" s="561"/>
      <c r="J49" s="561"/>
      <c r="K49" s="562"/>
      <c r="L49" s="563"/>
      <c r="M49" s="563"/>
      <c r="N49" s="563"/>
      <c r="O49" s="563"/>
      <c r="P49" s="563"/>
      <c r="Q49" s="563"/>
      <c r="R49" s="563"/>
      <c r="S49" s="563"/>
      <c r="T49" s="563"/>
      <c r="U49" s="563"/>
      <c r="V49" s="563"/>
      <c r="W49" s="563"/>
      <c r="X49" s="563"/>
      <c r="Y49" s="561"/>
      <c r="Z49" s="798">
        <f>Z50+Z51+Z52+Z53+Z54</f>
        <v>0</v>
      </c>
      <c r="AA49" s="533"/>
    </row>
    <row r="50" spans="2:27" ht="24.95" customHeight="1">
      <c r="B50" s="258">
        <v>360</v>
      </c>
      <c r="C50" s="536" t="s">
        <v>527</v>
      </c>
      <c r="D50" s="558"/>
      <c r="E50" s="537"/>
      <c r="F50" s="559"/>
      <c r="G50" s="560"/>
      <c r="H50" s="561"/>
      <c r="I50" s="561"/>
      <c r="J50" s="561"/>
      <c r="K50" s="562"/>
      <c r="L50" s="563"/>
      <c r="M50" s="563"/>
      <c r="N50" s="563"/>
      <c r="O50" s="563"/>
      <c r="P50" s="563"/>
      <c r="Q50" s="563"/>
      <c r="R50" s="563"/>
      <c r="S50" s="563"/>
      <c r="T50" s="563"/>
      <c r="U50" s="563"/>
      <c r="V50" s="563"/>
      <c r="W50" s="563"/>
      <c r="X50" s="563"/>
      <c r="Y50" s="561"/>
      <c r="Z50" s="841"/>
      <c r="AA50" s="533"/>
    </row>
    <row r="51" spans="2:27" ht="24.95" customHeight="1">
      <c r="B51" s="258">
        <v>370</v>
      </c>
      <c r="C51" s="536" t="s">
        <v>528</v>
      </c>
      <c r="D51" s="558"/>
      <c r="E51" s="537"/>
      <c r="F51" s="559"/>
      <c r="G51" s="560"/>
      <c r="H51" s="561"/>
      <c r="I51" s="561"/>
      <c r="J51" s="561"/>
      <c r="K51" s="562"/>
      <c r="L51" s="563"/>
      <c r="M51" s="563"/>
      <c r="N51" s="563"/>
      <c r="O51" s="563"/>
      <c r="P51" s="563"/>
      <c r="Q51" s="563"/>
      <c r="R51" s="563"/>
      <c r="S51" s="563"/>
      <c r="T51" s="563"/>
      <c r="U51" s="563"/>
      <c r="V51" s="563"/>
      <c r="W51" s="563"/>
      <c r="X51" s="563"/>
      <c r="Y51" s="561"/>
      <c r="Z51" s="841"/>
      <c r="AA51" s="533"/>
    </row>
    <row r="52" spans="2:27" ht="24.95" customHeight="1">
      <c r="B52" s="258">
        <v>380</v>
      </c>
      <c r="C52" s="536" t="s">
        <v>529</v>
      </c>
      <c r="D52" s="558"/>
      <c r="E52" s="537"/>
      <c r="F52" s="559"/>
      <c r="G52" s="560"/>
      <c r="H52" s="561"/>
      <c r="I52" s="561"/>
      <c r="J52" s="561"/>
      <c r="K52" s="562"/>
      <c r="L52" s="563"/>
      <c r="M52" s="563"/>
      <c r="N52" s="563"/>
      <c r="O52" s="563"/>
      <c r="P52" s="563"/>
      <c r="Q52" s="563"/>
      <c r="R52" s="563"/>
      <c r="S52" s="563"/>
      <c r="T52" s="563"/>
      <c r="U52" s="563"/>
      <c r="V52" s="563"/>
      <c r="W52" s="563"/>
      <c r="X52" s="563"/>
      <c r="Y52" s="561"/>
      <c r="Z52" s="841"/>
      <c r="AA52" s="533"/>
    </row>
    <row r="53" spans="2:27" ht="24.95" customHeight="1">
      <c r="B53" s="761" t="s">
        <v>530</v>
      </c>
      <c r="C53" s="1145" t="s">
        <v>531</v>
      </c>
      <c r="D53" s="767"/>
      <c r="E53" s="768"/>
      <c r="F53" s="1141"/>
      <c r="G53" s="604"/>
      <c r="H53" s="605"/>
      <c r="I53" s="605"/>
      <c r="J53" s="605"/>
      <c r="K53" s="606"/>
      <c r="L53" s="607"/>
      <c r="M53" s="607"/>
      <c r="N53" s="607"/>
      <c r="O53" s="607"/>
      <c r="P53" s="607"/>
      <c r="Q53" s="607"/>
      <c r="R53" s="607"/>
      <c r="S53" s="607"/>
      <c r="T53" s="607"/>
      <c r="U53" s="607"/>
      <c r="V53" s="607"/>
      <c r="W53" s="607"/>
      <c r="X53" s="607"/>
      <c r="Y53" s="605"/>
      <c r="Z53" s="843"/>
      <c r="AA53" s="571"/>
    </row>
    <row r="54" spans="2:27" ht="24.95" customHeight="1" thickBot="1">
      <c r="B54" s="277">
        <v>390</v>
      </c>
      <c r="C54" s="564" t="s">
        <v>532</v>
      </c>
      <c r="D54" s="565"/>
      <c r="E54" s="565"/>
      <c r="F54" s="566"/>
      <c r="G54" s="567"/>
      <c r="H54" s="568"/>
      <c r="I54" s="568"/>
      <c r="J54" s="568"/>
      <c r="K54" s="569"/>
      <c r="L54" s="570"/>
      <c r="M54" s="570"/>
      <c r="N54" s="570"/>
      <c r="O54" s="570"/>
      <c r="P54" s="570"/>
      <c r="Q54" s="570"/>
      <c r="R54" s="570"/>
      <c r="S54" s="570"/>
      <c r="T54" s="570"/>
      <c r="U54" s="570"/>
      <c r="V54" s="570"/>
      <c r="W54" s="570"/>
      <c r="X54" s="570"/>
      <c r="Y54" s="568"/>
      <c r="Z54" s="811"/>
      <c r="AA54" s="571"/>
    </row>
    <row r="55" spans="2:27" ht="15">
      <c r="B55" s="284"/>
      <c r="C55" s="285"/>
      <c r="D55" s="285"/>
      <c r="E55" s="285"/>
      <c r="F55" s="285"/>
      <c r="G55" s="286"/>
      <c r="H55" s="286"/>
      <c r="I55" s="286"/>
      <c r="J55" s="286"/>
      <c r="K55" s="284"/>
      <c r="L55" s="286"/>
      <c r="M55" s="286"/>
      <c r="N55" s="286"/>
      <c r="O55" s="286"/>
      <c r="P55" s="286"/>
      <c r="Q55" s="286"/>
      <c r="R55" s="286"/>
      <c r="S55" s="286"/>
      <c r="T55" s="286"/>
      <c r="U55" s="286"/>
      <c r="V55" s="286"/>
      <c r="W55" s="286"/>
      <c r="X55" s="286"/>
      <c r="Y55" s="286"/>
      <c r="Z55" s="285"/>
      <c r="AA55" s="285"/>
    </row>
  </sheetData>
  <sheetProtection algorithmName="SHA-512" hashValue="cYxT8x+ZCRXiPqxX24N/iwBOaXFqJwO0aitlBJNu6ksfzxLXVxH91QzsqIwBv7OFgXD2CRyZQwsb1ECyHItDVw==" saltValue="NbJN346wtZRmKRotTvdAmg==" spinCount="100000" sheet="1" objects="1" scenarios="1"/>
  <mergeCells count="17">
    <mergeCell ref="Y7:Y8"/>
    <mergeCell ref="C12:F12"/>
    <mergeCell ref="B2:AA2"/>
    <mergeCell ref="G6:Y6"/>
    <mergeCell ref="Z6:Z8"/>
    <mergeCell ref="AA6:AA8"/>
    <mergeCell ref="G7:H7"/>
    <mergeCell ref="I7:J7"/>
    <mergeCell ref="K7:K8"/>
    <mergeCell ref="L7:M8"/>
    <mergeCell ref="N7:N8"/>
    <mergeCell ref="O7:P8"/>
    <mergeCell ref="C13:F13"/>
    <mergeCell ref="Q7:R8"/>
    <mergeCell ref="S7:S8"/>
    <mergeCell ref="T7:U8"/>
    <mergeCell ref="V7:X7"/>
  </mergeCells>
  <printOptions horizontalCentered="1" verticalCentered="1"/>
  <pageMargins left="0.31496062992125984" right="0.31496062992125984" top="0.74803149606299213" bottom="0.74803149606299213" header="0.31496062992125984" footer="0.31496062992125984"/>
  <pageSetup paperSize="8" scale="33" orientation="landscape" r:id="rId1"/>
  <headerFooter scaleWithDoc="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56">
    <tabColor theme="4" tint="0.59999389629810485"/>
    <pageSetUpPr fitToPage="1"/>
  </sheetPr>
  <dimension ref="B1:AA55"/>
  <sheetViews>
    <sheetView showGridLines="0" zoomScale="40" zoomScaleNormal="40" zoomScaleSheetLayoutView="25" workbookViewId="0">
      <selection activeCell="F4" sqref="F4"/>
    </sheetView>
  </sheetViews>
  <sheetFormatPr defaultColWidth="11.625" defaultRowHeight="12.75"/>
  <cols>
    <col min="1" max="1" width="2.25" style="220" customWidth="1"/>
    <col min="2" max="2" width="11.625" style="219" customWidth="1"/>
    <col min="3" max="3" width="7.5" style="220" customWidth="1"/>
    <col min="4" max="4" width="6.25" style="220" customWidth="1"/>
    <col min="5" max="5" width="28.25" style="220" customWidth="1"/>
    <col min="6" max="6" width="55.625" style="220" customWidth="1"/>
    <col min="7" max="10" width="19.875" style="221" customWidth="1"/>
    <col min="11" max="11" width="19.875" style="219" customWidth="1"/>
    <col min="12" max="13" width="19.875" style="221" customWidth="1"/>
    <col min="14" max="14" width="21.5" style="221" customWidth="1"/>
    <col min="15" max="18" width="19.875" style="221" customWidth="1"/>
    <col min="19" max="19" width="21.625" style="221" customWidth="1"/>
    <col min="20" max="25" width="19.875" style="221" customWidth="1"/>
    <col min="26" max="26" width="19.875" style="220" customWidth="1"/>
    <col min="27" max="27" width="20.625" style="220" customWidth="1"/>
    <col min="28" max="268" width="10" style="220" customWidth="1"/>
    <col min="269" max="16384" width="11.625" style="220"/>
  </cols>
  <sheetData>
    <row r="1" spans="2:27" ht="13.5" thickBot="1"/>
    <row r="2" spans="2:27" s="222" customFormat="1" ht="36" customHeight="1" thickBot="1">
      <c r="B2" s="1379" t="s">
        <v>475</v>
      </c>
      <c r="C2" s="1380"/>
      <c r="D2" s="1380"/>
      <c r="E2" s="1380"/>
      <c r="F2" s="1380"/>
      <c r="G2" s="1380"/>
      <c r="H2" s="1380"/>
      <c r="I2" s="1380"/>
      <c r="J2" s="1380"/>
      <c r="K2" s="1380"/>
      <c r="L2" s="1380"/>
      <c r="M2" s="1380"/>
      <c r="N2" s="1380"/>
      <c r="O2" s="1380"/>
      <c r="P2" s="1380"/>
      <c r="Q2" s="1380"/>
      <c r="R2" s="1380"/>
      <c r="S2" s="1380"/>
      <c r="T2" s="1380"/>
      <c r="U2" s="1380"/>
      <c r="V2" s="1380"/>
      <c r="W2" s="1380"/>
      <c r="X2" s="1380"/>
      <c r="Y2" s="1380"/>
      <c r="Z2" s="1380"/>
      <c r="AA2" s="1381"/>
    </row>
    <row r="3" spans="2:27" s="224" customFormat="1" ht="9" customHeight="1">
      <c r="B3" s="223"/>
      <c r="C3" s="223"/>
      <c r="D3" s="223"/>
      <c r="E3" s="223"/>
      <c r="F3" s="223"/>
      <c r="G3" s="223"/>
      <c r="H3" s="223"/>
      <c r="I3" s="223"/>
      <c r="J3" s="223"/>
      <c r="K3" s="515"/>
      <c r="L3" s="223"/>
      <c r="M3" s="223"/>
      <c r="N3" s="223"/>
      <c r="O3" s="223"/>
      <c r="P3" s="223"/>
      <c r="Q3" s="223"/>
      <c r="R3" s="223"/>
      <c r="S3" s="223"/>
      <c r="T3" s="223"/>
      <c r="U3" s="223"/>
      <c r="V3" s="223"/>
      <c r="W3" s="223"/>
      <c r="X3" s="223"/>
      <c r="Y3" s="223"/>
      <c r="Z3" s="223"/>
      <c r="AA3" s="223"/>
    </row>
    <row r="4" spans="2:27" s="227" customFormat="1" ht="29.25" customHeight="1">
      <c r="B4" s="225"/>
      <c r="C4" s="226" t="s">
        <v>476</v>
      </c>
      <c r="F4" s="516" t="s">
        <v>995</v>
      </c>
      <c r="G4" s="228"/>
      <c r="H4" s="228"/>
      <c r="I4" s="229"/>
      <c r="J4" s="229"/>
      <c r="K4" s="517"/>
      <c r="L4" s="229"/>
      <c r="M4" s="229"/>
      <c r="N4" s="229"/>
      <c r="O4" s="229"/>
      <c r="P4" s="229"/>
      <c r="Q4" s="229"/>
      <c r="R4" s="229"/>
      <c r="S4" s="229"/>
      <c r="T4" s="229"/>
      <c r="U4" s="229"/>
      <c r="V4" s="229"/>
      <c r="W4" s="229"/>
      <c r="X4" s="229"/>
      <c r="Y4" s="229"/>
    </row>
    <row r="5" spans="2:27" s="227" customFormat="1" ht="9.75" customHeight="1" thickBot="1">
      <c r="B5" s="225"/>
      <c r="C5" s="222"/>
      <c r="G5" s="228"/>
      <c r="I5" s="229"/>
      <c r="J5" s="229"/>
      <c r="K5" s="517"/>
      <c r="L5" s="229"/>
      <c r="M5" s="229"/>
      <c r="N5" s="229"/>
      <c r="O5" s="229"/>
      <c r="P5" s="229"/>
      <c r="Q5" s="229"/>
      <c r="R5" s="229"/>
      <c r="S5" s="229"/>
      <c r="T5" s="229"/>
      <c r="U5" s="229"/>
      <c r="V5" s="229"/>
      <c r="W5" s="229"/>
      <c r="X5" s="229"/>
      <c r="Y5" s="229"/>
    </row>
    <row r="6" spans="2:27" ht="15.75" customHeight="1">
      <c r="B6" s="230"/>
      <c r="C6" s="231"/>
      <c r="D6" s="231"/>
      <c r="E6" s="231"/>
      <c r="F6" s="232"/>
      <c r="G6" s="1382" t="s">
        <v>477</v>
      </c>
      <c r="H6" s="1382"/>
      <c r="I6" s="1382"/>
      <c r="J6" s="1382"/>
      <c r="K6" s="1382"/>
      <c r="L6" s="1382"/>
      <c r="M6" s="1382"/>
      <c r="N6" s="1382"/>
      <c r="O6" s="1382"/>
      <c r="P6" s="1382"/>
      <c r="Q6" s="1382"/>
      <c r="R6" s="1382"/>
      <c r="S6" s="1382"/>
      <c r="T6" s="1382"/>
      <c r="U6" s="1382"/>
      <c r="V6" s="1382"/>
      <c r="W6" s="1382"/>
      <c r="X6" s="1382"/>
      <c r="Y6" s="1383"/>
      <c r="Z6" s="1384" t="s">
        <v>449</v>
      </c>
      <c r="AA6" s="1387" t="s">
        <v>478</v>
      </c>
    </row>
    <row r="7" spans="2:27" ht="67.5" customHeight="1">
      <c r="B7" s="233"/>
      <c r="C7" s="234"/>
      <c r="D7" s="234"/>
      <c r="E7" s="234"/>
      <c r="F7" s="235"/>
      <c r="G7" s="1389" t="s">
        <v>479</v>
      </c>
      <c r="H7" s="1390"/>
      <c r="I7" s="1391" t="s">
        <v>480</v>
      </c>
      <c r="J7" s="1390"/>
      <c r="K7" s="1392" t="s">
        <v>764</v>
      </c>
      <c r="L7" s="1401" t="s">
        <v>765</v>
      </c>
      <c r="M7" s="1402"/>
      <c r="N7" s="1392" t="s">
        <v>766</v>
      </c>
      <c r="O7" s="1401" t="s">
        <v>767</v>
      </c>
      <c r="P7" s="1402"/>
      <c r="Q7" s="1401" t="s">
        <v>768</v>
      </c>
      <c r="R7" s="1402"/>
      <c r="S7" s="1400" t="s">
        <v>769</v>
      </c>
      <c r="T7" s="1401" t="s">
        <v>770</v>
      </c>
      <c r="U7" s="1402"/>
      <c r="V7" s="1391" t="s">
        <v>771</v>
      </c>
      <c r="W7" s="1389"/>
      <c r="X7" s="1390"/>
      <c r="Y7" s="1392" t="s">
        <v>481</v>
      </c>
      <c r="Z7" s="1385"/>
      <c r="AA7" s="1388"/>
    </row>
    <row r="8" spans="2:27" ht="49.5" customHeight="1">
      <c r="B8" s="233"/>
      <c r="C8" s="234"/>
      <c r="D8" s="234"/>
      <c r="E8" s="234"/>
      <c r="F8" s="235"/>
      <c r="G8" s="1142" t="s">
        <v>482</v>
      </c>
      <c r="H8" s="1143" t="s">
        <v>483</v>
      </c>
      <c r="I8" s="238" t="s">
        <v>482</v>
      </c>
      <c r="J8" s="238" t="s">
        <v>483</v>
      </c>
      <c r="K8" s="1386"/>
      <c r="L8" s="1398"/>
      <c r="M8" s="1399"/>
      <c r="N8" s="1386"/>
      <c r="O8" s="1398"/>
      <c r="P8" s="1399"/>
      <c r="Q8" s="1398"/>
      <c r="R8" s="1399"/>
      <c r="S8" s="1400"/>
      <c r="T8" s="1398"/>
      <c r="U8" s="1399"/>
      <c r="V8" s="238" t="s">
        <v>772</v>
      </c>
      <c r="W8" s="238" t="s">
        <v>773</v>
      </c>
      <c r="X8" s="238" t="s">
        <v>774</v>
      </c>
      <c r="Y8" s="1386"/>
      <c r="Z8" s="1386"/>
      <c r="AA8" s="1388"/>
    </row>
    <row r="9" spans="2:27" ht="20.25" customHeight="1">
      <c r="B9" s="239"/>
      <c r="C9" s="240"/>
      <c r="D9" s="240"/>
      <c r="E9" s="240"/>
      <c r="F9" s="241"/>
      <c r="G9" s="1144" t="s">
        <v>775</v>
      </c>
      <c r="H9" s="243" t="s">
        <v>776</v>
      </c>
      <c r="I9" s="244" t="s">
        <v>777</v>
      </c>
      <c r="J9" s="244" t="s">
        <v>778</v>
      </c>
      <c r="K9" s="244"/>
      <c r="L9" s="238" t="s">
        <v>482</v>
      </c>
      <c r="M9" s="238" t="s">
        <v>483</v>
      </c>
      <c r="N9" s="244"/>
      <c r="O9" s="238" t="s">
        <v>482</v>
      </c>
      <c r="P9" s="238" t="s">
        <v>483</v>
      </c>
      <c r="Q9" s="238" t="s">
        <v>482</v>
      </c>
      <c r="R9" s="238" t="s">
        <v>483</v>
      </c>
      <c r="S9" s="244"/>
      <c r="T9" s="238" t="s">
        <v>482</v>
      </c>
      <c r="U9" s="238" t="s">
        <v>483</v>
      </c>
      <c r="V9" s="244"/>
      <c r="W9" s="244"/>
      <c r="X9" s="244"/>
      <c r="Y9" s="244" t="s">
        <v>779</v>
      </c>
      <c r="Z9" s="245" t="s">
        <v>780</v>
      </c>
      <c r="AA9" s="246" t="s">
        <v>781</v>
      </c>
    </row>
    <row r="10" spans="2:27" ht="24.95" customHeight="1">
      <c r="B10" s="247" t="s">
        <v>775</v>
      </c>
      <c r="C10" s="518" t="s">
        <v>484</v>
      </c>
      <c r="D10" s="519"/>
      <c r="E10" s="519"/>
      <c r="F10" s="520"/>
      <c r="G10" s="521"/>
      <c r="H10" s="522"/>
      <c r="I10" s="522"/>
      <c r="J10" s="522"/>
      <c r="K10" s="523"/>
      <c r="L10" s="524"/>
      <c r="M10" s="524"/>
      <c r="N10" s="524"/>
      <c r="O10" s="524"/>
      <c r="P10" s="524"/>
      <c r="Q10" s="524"/>
      <c r="R10" s="524"/>
      <c r="S10" s="524"/>
      <c r="T10" s="524"/>
      <c r="U10" s="524"/>
      <c r="V10" s="524"/>
      <c r="W10" s="524"/>
      <c r="X10" s="524"/>
      <c r="Y10" s="522"/>
      <c r="Z10" s="798">
        <f>Z11+Z37+Z49</f>
        <v>0</v>
      </c>
      <c r="AA10" s="799">
        <f>Z10*12.5</f>
        <v>0</v>
      </c>
    </row>
    <row r="11" spans="2:27" ht="24.95" customHeight="1">
      <c r="B11" s="251" t="s">
        <v>782</v>
      </c>
      <c r="C11" s="526" t="s">
        <v>486</v>
      </c>
      <c r="D11" s="527"/>
      <c r="E11" s="527"/>
      <c r="F11" s="528"/>
      <c r="G11" s="529"/>
      <c r="H11" s="530"/>
      <c r="I11" s="530"/>
      <c r="J11" s="530"/>
      <c r="K11" s="531"/>
      <c r="L11" s="532"/>
      <c r="M11" s="532"/>
      <c r="N11" s="532"/>
      <c r="O11" s="532"/>
      <c r="P11" s="532"/>
      <c r="Q11" s="532"/>
      <c r="R11" s="532"/>
      <c r="S11" s="532"/>
      <c r="T11" s="532"/>
      <c r="U11" s="532"/>
      <c r="V11" s="532"/>
      <c r="W11" s="532"/>
      <c r="X11" s="532"/>
      <c r="Y11" s="530"/>
      <c r="Z11" s="798">
        <f>Z33+Z14</f>
        <v>0</v>
      </c>
      <c r="AA11" s="533"/>
    </row>
    <row r="12" spans="2:27" ht="24.95" customHeight="1">
      <c r="B12" s="251" t="s">
        <v>783</v>
      </c>
      <c r="C12" s="1393" t="s">
        <v>488</v>
      </c>
      <c r="D12" s="1394"/>
      <c r="E12" s="1394"/>
      <c r="F12" s="1395"/>
      <c r="G12" s="801"/>
      <c r="H12" s="802"/>
      <c r="I12" s="831"/>
      <c r="J12" s="831"/>
      <c r="K12" s="531"/>
      <c r="L12" s="532"/>
      <c r="M12" s="532"/>
      <c r="N12" s="532"/>
      <c r="O12" s="532"/>
      <c r="P12" s="532"/>
      <c r="Q12" s="532"/>
      <c r="R12" s="532"/>
      <c r="S12" s="532"/>
      <c r="T12" s="532"/>
      <c r="U12" s="532"/>
      <c r="V12" s="532"/>
      <c r="W12" s="532"/>
      <c r="X12" s="532"/>
      <c r="Y12" s="530"/>
      <c r="Z12" s="534"/>
      <c r="AA12" s="535"/>
    </row>
    <row r="13" spans="2:27" ht="24.95" customHeight="1">
      <c r="B13" s="251" t="s">
        <v>784</v>
      </c>
      <c r="C13" s="1393" t="s">
        <v>490</v>
      </c>
      <c r="D13" s="1394"/>
      <c r="E13" s="1394"/>
      <c r="F13" s="1395"/>
      <c r="G13" s="801"/>
      <c r="H13" s="802"/>
      <c r="I13" s="831"/>
      <c r="J13" s="831"/>
      <c r="K13" s="531"/>
      <c r="L13" s="532"/>
      <c r="M13" s="532"/>
      <c r="N13" s="532"/>
      <c r="O13" s="532"/>
      <c r="P13" s="532"/>
      <c r="Q13" s="532"/>
      <c r="R13" s="532"/>
      <c r="S13" s="532"/>
      <c r="T13" s="532"/>
      <c r="U13" s="532"/>
      <c r="V13" s="532"/>
      <c r="W13" s="532"/>
      <c r="X13" s="532"/>
      <c r="Y13" s="530"/>
      <c r="Z13" s="534"/>
      <c r="AA13" s="535"/>
    </row>
    <row r="14" spans="2:27" ht="24.95" customHeight="1">
      <c r="B14" s="258" t="s">
        <v>776</v>
      </c>
      <c r="C14" s="536" t="s">
        <v>491</v>
      </c>
      <c r="D14" s="537"/>
      <c r="E14" s="537"/>
      <c r="F14" s="538"/>
      <c r="G14" s="798">
        <f>G15+G20+G24</f>
        <v>0</v>
      </c>
      <c r="H14" s="798">
        <f>H15+H20+H24</f>
        <v>0</v>
      </c>
      <c r="I14" s="798">
        <f t="shared" ref="I14:J14" si="0">I15+I20+I24</f>
        <v>0</v>
      </c>
      <c r="J14" s="798">
        <f t="shared" si="0"/>
        <v>0</v>
      </c>
      <c r="K14" s="531"/>
      <c r="L14" s="532"/>
      <c r="M14" s="532"/>
      <c r="N14" s="532"/>
      <c r="O14" s="532"/>
      <c r="P14" s="532"/>
      <c r="Q14" s="532"/>
      <c r="R14" s="532"/>
      <c r="S14" s="532"/>
      <c r="T14" s="539">
        <f>T15+T20+T24</f>
        <v>0</v>
      </c>
      <c r="U14" s="539">
        <f>U15+U20+U24</f>
        <v>0</v>
      </c>
      <c r="V14" s="539">
        <f>MIN(MAX(T15,T20),MAX(U15,U20))</f>
        <v>0</v>
      </c>
      <c r="W14" s="539">
        <f>MIN(MAX(T20-V14,T24),MAX(U20-V14,U24))</f>
        <v>0</v>
      </c>
      <c r="X14" s="539">
        <f>MIN(IF(MAX(T15-V14,T24-W14)&gt;0,MAX(T15-V14,T24-W14),0),IF(MAX(U15-V14,U24-W14)&gt;0,MAX(U15-V14,U24-W14,0)))</f>
        <v>0</v>
      </c>
      <c r="Y14" s="1140">
        <f>SUM(N16:N19)+SUM(N21:N23)+SUM(N25:N32)+S15+S20+S24+V14+W14+X14+ABS(T14-U14)</f>
        <v>0</v>
      </c>
      <c r="Z14" s="1140">
        <f>((SUM(N16:N19)+SUM(N21:N23)+SUM(N25:N32))*10%)+(S15*40%)+(S20*30%)+(S24*30%)+((V14+W14)*40%)+(X14*150%)+(ABS(T14-U14)*100%)</f>
        <v>0</v>
      </c>
      <c r="AA14" s="533"/>
    </row>
    <row r="15" spans="2:27" ht="24.95" customHeight="1">
      <c r="B15" s="258" t="s">
        <v>777</v>
      </c>
      <c r="C15" s="540" t="s">
        <v>492</v>
      </c>
      <c r="D15" s="537"/>
      <c r="E15" s="537"/>
      <c r="F15" s="541"/>
      <c r="G15" s="801"/>
      <c r="H15" s="802"/>
      <c r="I15" s="798">
        <f>SUM(I16:I19)</f>
        <v>0</v>
      </c>
      <c r="J15" s="798">
        <f>SUM(J16:J19)</f>
        <v>0</v>
      </c>
      <c r="K15" s="531"/>
      <c r="L15" s="532"/>
      <c r="M15" s="532"/>
      <c r="N15" s="532"/>
      <c r="O15" s="532"/>
      <c r="P15" s="532"/>
      <c r="Q15" s="539">
        <f>SUM(O16:O19)</f>
        <v>0</v>
      </c>
      <c r="R15" s="539">
        <f>SUM(P16:P19)</f>
        <v>0</v>
      </c>
      <c r="S15" s="539">
        <f>MIN(Q15:R15)</f>
        <v>0</v>
      </c>
      <c r="T15" s="539">
        <f>IF(Q15&gt;R15,Q15-S15,0)</f>
        <v>0</v>
      </c>
      <c r="U15" s="539">
        <f>IF(R15&gt;Q15,R15-S15,0)</f>
        <v>0</v>
      </c>
      <c r="V15" s="532"/>
      <c r="W15" s="532"/>
      <c r="X15" s="532"/>
      <c r="Y15" s="534"/>
      <c r="Z15" s="530"/>
      <c r="AA15" s="533"/>
    </row>
    <row r="16" spans="2:27" ht="24.95" customHeight="1">
      <c r="B16" s="258" t="s">
        <v>778</v>
      </c>
      <c r="C16" s="542"/>
      <c r="D16" s="537" t="s">
        <v>493</v>
      </c>
      <c r="E16" s="537"/>
      <c r="F16" s="541"/>
      <c r="G16" s="832"/>
      <c r="H16" s="833"/>
      <c r="I16" s="802"/>
      <c r="J16" s="802"/>
      <c r="K16" s="543">
        <v>0</v>
      </c>
      <c r="L16" s="539">
        <f>I16*K16</f>
        <v>0</v>
      </c>
      <c r="M16" s="539">
        <f>J16*K16</f>
        <v>0</v>
      </c>
      <c r="N16" s="539">
        <f>MIN(L16:M16)</f>
        <v>0</v>
      </c>
      <c r="O16" s="539">
        <f>IF(L16&gt;M16,L16-N16,0)</f>
        <v>0</v>
      </c>
      <c r="P16" s="539">
        <f>IF(M16&gt;L16,M16-N16,0)</f>
        <v>0</v>
      </c>
      <c r="Q16" s="532"/>
      <c r="R16" s="532"/>
      <c r="S16" s="532"/>
      <c r="T16" s="532"/>
      <c r="U16" s="532"/>
      <c r="V16" s="532"/>
      <c r="W16" s="532"/>
      <c r="X16" s="532"/>
      <c r="Y16" s="534"/>
      <c r="Z16" s="530"/>
      <c r="AA16" s="533"/>
    </row>
    <row r="17" spans="2:27" ht="24.95" customHeight="1">
      <c r="B17" s="258" t="s">
        <v>779</v>
      </c>
      <c r="C17" s="542"/>
      <c r="D17" s="537" t="s">
        <v>494</v>
      </c>
      <c r="E17" s="537"/>
      <c r="F17" s="541"/>
      <c r="G17" s="832"/>
      <c r="H17" s="833"/>
      <c r="I17" s="802"/>
      <c r="J17" s="802"/>
      <c r="K17" s="543">
        <v>2E-3</v>
      </c>
      <c r="L17" s="539">
        <f t="shared" ref="L17:L32" si="1">I17*K17</f>
        <v>0</v>
      </c>
      <c r="M17" s="539">
        <f t="shared" ref="M17:M32" si="2">J17*K17</f>
        <v>0</v>
      </c>
      <c r="N17" s="539">
        <f t="shared" ref="N17:N32" si="3">MIN(L17:M17)</f>
        <v>0</v>
      </c>
      <c r="O17" s="539">
        <f t="shared" ref="O17:O32" si="4">IF(L17&gt;M17,L17-N17,0)</f>
        <v>0</v>
      </c>
      <c r="P17" s="539">
        <f t="shared" ref="P17:P32" si="5">IF(M17&gt;L17,M17-N17,0)</f>
        <v>0</v>
      </c>
      <c r="Q17" s="532"/>
      <c r="R17" s="532"/>
      <c r="S17" s="532"/>
      <c r="T17" s="532"/>
      <c r="U17" s="532"/>
      <c r="V17" s="532"/>
      <c r="W17" s="532"/>
      <c r="X17" s="532"/>
      <c r="Y17" s="534"/>
      <c r="Z17" s="530"/>
      <c r="AA17" s="533"/>
    </row>
    <row r="18" spans="2:27" ht="24.95" customHeight="1">
      <c r="B18" s="258" t="s">
        <v>780</v>
      </c>
      <c r="C18" s="542"/>
      <c r="D18" s="537" t="s">
        <v>495</v>
      </c>
      <c r="E18" s="537"/>
      <c r="F18" s="541"/>
      <c r="G18" s="832"/>
      <c r="H18" s="833"/>
      <c r="I18" s="802"/>
      <c r="J18" s="802"/>
      <c r="K18" s="543">
        <v>4.0000000000000001E-3</v>
      </c>
      <c r="L18" s="539">
        <f t="shared" si="1"/>
        <v>0</v>
      </c>
      <c r="M18" s="539">
        <f t="shared" si="2"/>
        <v>0</v>
      </c>
      <c r="N18" s="539">
        <f t="shared" si="3"/>
        <v>0</v>
      </c>
      <c r="O18" s="539">
        <f t="shared" si="4"/>
        <v>0</v>
      </c>
      <c r="P18" s="539">
        <f t="shared" si="5"/>
        <v>0</v>
      </c>
      <c r="Q18" s="532"/>
      <c r="R18" s="532"/>
      <c r="S18" s="532"/>
      <c r="T18" s="532"/>
      <c r="U18" s="532"/>
      <c r="V18" s="532"/>
      <c r="W18" s="532"/>
      <c r="X18" s="532"/>
      <c r="Y18" s="534"/>
      <c r="Z18" s="530"/>
      <c r="AA18" s="533"/>
    </row>
    <row r="19" spans="2:27" ht="24.95" customHeight="1">
      <c r="B19" s="258" t="s">
        <v>781</v>
      </c>
      <c r="C19" s="542"/>
      <c r="D19" s="537" t="s">
        <v>496</v>
      </c>
      <c r="E19" s="537"/>
      <c r="F19" s="541"/>
      <c r="G19" s="832"/>
      <c r="H19" s="833"/>
      <c r="I19" s="802"/>
      <c r="J19" s="802"/>
      <c r="K19" s="543">
        <v>7.0000000000000001E-3</v>
      </c>
      <c r="L19" s="539">
        <f t="shared" si="1"/>
        <v>0</v>
      </c>
      <c r="M19" s="539">
        <f t="shared" si="2"/>
        <v>0</v>
      </c>
      <c r="N19" s="539">
        <f t="shared" si="3"/>
        <v>0</v>
      </c>
      <c r="O19" s="539">
        <f t="shared" si="4"/>
        <v>0</v>
      </c>
      <c r="P19" s="539">
        <f t="shared" si="5"/>
        <v>0</v>
      </c>
      <c r="Q19" s="532"/>
      <c r="R19" s="532"/>
      <c r="S19" s="532"/>
      <c r="T19" s="532"/>
      <c r="U19" s="532"/>
      <c r="V19" s="532"/>
      <c r="W19" s="532"/>
      <c r="X19" s="532"/>
      <c r="Y19" s="534"/>
      <c r="Z19" s="530"/>
      <c r="AA19" s="533"/>
    </row>
    <row r="20" spans="2:27" ht="24.95" customHeight="1">
      <c r="B20" s="258" t="s">
        <v>785</v>
      </c>
      <c r="C20" s="540" t="s">
        <v>497</v>
      </c>
      <c r="D20" s="537"/>
      <c r="E20" s="537"/>
      <c r="F20" s="541"/>
      <c r="G20" s="801"/>
      <c r="H20" s="802"/>
      <c r="I20" s="798">
        <f>SUM(I21:I23)</f>
        <v>0</v>
      </c>
      <c r="J20" s="798">
        <f>SUM(J21:J23)</f>
        <v>0</v>
      </c>
      <c r="K20" s="544"/>
      <c r="L20" s="532"/>
      <c r="M20" s="532"/>
      <c r="N20" s="532"/>
      <c r="O20" s="532"/>
      <c r="P20" s="532"/>
      <c r="Q20" s="539">
        <f>SUM(O21:O23)</f>
        <v>0</v>
      </c>
      <c r="R20" s="539">
        <f>SUM(P21:P23)</f>
        <v>0</v>
      </c>
      <c r="S20" s="539">
        <f>MIN(Q20:R20)</f>
        <v>0</v>
      </c>
      <c r="T20" s="539">
        <f>IF(Q20&gt;R20,Q20-S20,0)</f>
        <v>0</v>
      </c>
      <c r="U20" s="539">
        <f>IF(R20&gt;Q20,R20-S20,0)</f>
        <v>0</v>
      </c>
      <c r="V20" s="532"/>
      <c r="W20" s="532"/>
      <c r="X20" s="532"/>
      <c r="Y20" s="534"/>
      <c r="Z20" s="530"/>
      <c r="AA20" s="533"/>
    </row>
    <row r="21" spans="2:27" ht="24.95" customHeight="1">
      <c r="B21" s="258" t="s">
        <v>786</v>
      </c>
      <c r="C21" s="542"/>
      <c r="D21" s="537" t="s">
        <v>498</v>
      </c>
      <c r="E21" s="537"/>
      <c r="F21" s="541"/>
      <c r="G21" s="832"/>
      <c r="H21" s="833"/>
      <c r="I21" s="802"/>
      <c r="J21" s="802"/>
      <c r="K21" s="543">
        <v>1.2500000000000001E-2</v>
      </c>
      <c r="L21" s="539">
        <f t="shared" si="1"/>
        <v>0</v>
      </c>
      <c r="M21" s="539">
        <f t="shared" si="2"/>
        <v>0</v>
      </c>
      <c r="N21" s="539">
        <f t="shared" si="3"/>
        <v>0</v>
      </c>
      <c r="O21" s="539">
        <f t="shared" si="4"/>
        <v>0</v>
      </c>
      <c r="P21" s="539">
        <f t="shared" si="5"/>
        <v>0</v>
      </c>
      <c r="Q21" s="532"/>
      <c r="R21" s="532"/>
      <c r="S21" s="532"/>
      <c r="T21" s="532"/>
      <c r="U21" s="532"/>
      <c r="V21" s="532"/>
      <c r="W21" s="532"/>
      <c r="X21" s="532"/>
      <c r="Y21" s="534"/>
      <c r="Z21" s="530"/>
      <c r="AA21" s="533"/>
    </row>
    <row r="22" spans="2:27" ht="24.95" customHeight="1">
      <c r="B22" s="258" t="s">
        <v>787</v>
      </c>
      <c r="C22" s="542"/>
      <c r="D22" s="537" t="s">
        <v>499</v>
      </c>
      <c r="E22" s="537"/>
      <c r="F22" s="541"/>
      <c r="G22" s="832"/>
      <c r="H22" s="833"/>
      <c r="I22" s="802"/>
      <c r="J22" s="802"/>
      <c r="K22" s="543">
        <v>1.7500000000000002E-2</v>
      </c>
      <c r="L22" s="539">
        <f t="shared" si="1"/>
        <v>0</v>
      </c>
      <c r="M22" s="539">
        <f t="shared" si="2"/>
        <v>0</v>
      </c>
      <c r="N22" s="539">
        <f t="shared" si="3"/>
        <v>0</v>
      </c>
      <c r="O22" s="539">
        <f t="shared" si="4"/>
        <v>0</v>
      </c>
      <c r="P22" s="539">
        <f t="shared" si="5"/>
        <v>0</v>
      </c>
      <c r="Q22" s="532"/>
      <c r="R22" s="532"/>
      <c r="S22" s="532"/>
      <c r="T22" s="532"/>
      <c r="U22" s="532"/>
      <c r="V22" s="532"/>
      <c r="W22" s="532"/>
      <c r="X22" s="532"/>
      <c r="Y22" s="534"/>
      <c r="Z22" s="530"/>
      <c r="AA22" s="533"/>
    </row>
    <row r="23" spans="2:27" ht="24.95" customHeight="1">
      <c r="B23" s="258" t="s">
        <v>788</v>
      </c>
      <c r="C23" s="542"/>
      <c r="D23" s="537" t="s">
        <v>500</v>
      </c>
      <c r="E23" s="537"/>
      <c r="F23" s="541"/>
      <c r="G23" s="832"/>
      <c r="H23" s="833"/>
      <c r="I23" s="802"/>
      <c r="J23" s="802"/>
      <c r="K23" s="543">
        <v>2.2499999999999999E-2</v>
      </c>
      <c r="L23" s="539">
        <f t="shared" si="1"/>
        <v>0</v>
      </c>
      <c r="M23" s="539">
        <f t="shared" si="2"/>
        <v>0</v>
      </c>
      <c r="N23" s="539">
        <f t="shared" si="3"/>
        <v>0</v>
      </c>
      <c r="O23" s="539">
        <f t="shared" si="4"/>
        <v>0</v>
      </c>
      <c r="P23" s="539">
        <f t="shared" si="5"/>
        <v>0</v>
      </c>
      <c r="Q23" s="532"/>
      <c r="R23" s="532"/>
      <c r="S23" s="532"/>
      <c r="T23" s="532"/>
      <c r="U23" s="532"/>
      <c r="V23" s="532"/>
      <c r="W23" s="532"/>
      <c r="X23" s="532"/>
      <c r="Y23" s="534"/>
      <c r="Z23" s="530"/>
      <c r="AA23" s="533"/>
    </row>
    <row r="24" spans="2:27" ht="24.95" customHeight="1">
      <c r="B24" s="258" t="s">
        <v>789</v>
      </c>
      <c r="C24" s="540" t="s">
        <v>501</v>
      </c>
      <c r="D24" s="537"/>
      <c r="E24" s="537"/>
      <c r="F24" s="541"/>
      <c r="G24" s="801"/>
      <c r="H24" s="802"/>
      <c r="I24" s="798">
        <f>SUM(I25:I32)</f>
        <v>0</v>
      </c>
      <c r="J24" s="798">
        <f>SUM(J25:J32)</f>
        <v>0</v>
      </c>
      <c r="K24" s="544"/>
      <c r="L24" s="532"/>
      <c r="M24" s="532"/>
      <c r="N24" s="532"/>
      <c r="O24" s="532"/>
      <c r="P24" s="532"/>
      <c r="Q24" s="539">
        <f>SUM(O25:O32)</f>
        <v>0</v>
      </c>
      <c r="R24" s="539">
        <f>SUM(P25:P32)</f>
        <v>0</v>
      </c>
      <c r="S24" s="539">
        <f>MIN(Q24:R24)</f>
        <v>0</v>
      </c>
      <c r="T24" s="539">
        <f>IF(Q24&gt;R24,Q24-S24,0)</f>
        <v>0</v>
      </c>
      <c r="U24" s="539">
        <f>IF(R24&gt;Q24,R24-S24,0)</f>
        <v>0</v>
      </c>
      <c r="V24" s="532"/>
      <c r="W24" s="532"/>
      <c r="X24" s="532"/>
      <c r="Y24" s="534"/>
      <c r="Z24" s="530"/>
      <c r="AA24" s="533"/>
    </row>
    <row r="25" spans="2:27" ht="24.95" customHeight="1">
      <c r="B25" s="258" t="s">
        <v>790</v>
      </c>
      <c r="C25" s="542"/>
      <c r="D25" s="537" t="s">
        <v>502</v>
      </c>
      <c r="E25" s="537"/>
      <c r="F25" s="541"/>
      <c r="G25" s="832"/>
      <c r="H25" s="833"/>
      <c r="I25" s="802"/>
      <c r="J25" s="802"/>
      <c r="K25" s="543">
        <v>2.75E-2</v>
      </c>
      <c r="L25" s="539">
        <f t="shared" si="1"/>
        <v>0</v>
      </c>
      <c r="M25" s="539">
        <f t="shared" si="2"/>
        <v>0</v>
      </c>
      <c r="N25" s="539">
        <f t="shared" si="3"/>
        <v>0</v>
      </c>
      <c r="O25" s="539">
        <f t="shared" si="4"/>
        <v>0</v>
      </c>
      <c r="P25" s="539">
        <f t="shared" si="5"/>
        <v>0</v>
      </c>
      <c r="Q25" s="532"/>
      <c r="R25" s="532"/>
      <c r="S25" s="532"/>
      <c r="T25" s="532"/>
      <c r="U25" s="532"/>
      <c r="V25" s="532"/>
      <c r="W25" s="532"/>
      <c r="X25" s="532"/>
      <c r="Y25" s="534"/>
      <c r="Z25" s="530"/>
      <c r="AA25" s="533"/>
    </row>
    <row r="26" spans="2:27" ht="24.95" customHeight="1">
      <c r="B26" s="258" t="s">
        <v>791</v>
      </c>
      <c r="C26" s="542"/>
      <c r="D26" s="537" t="s">
        <v>503</v>
      </c>
      <c r="E26" s="537"/>
      <c r="F26" s="541"/>
      <c r="G26" s="832"/>
      <c r="H26" s="833"/>
      <c r="I26" s="802"/>
      <c r="J26" s="802"/>
      <c r="K26" s="543">
        <v>3.2500000000000001E-2</v>
      </c>
      <c r="L26" s="539">
        <f t="shared" si="1"/>
        <v>0</v>
      </c>
      <c r="M26" s="539">
        <f t="shared" si="2"/>
        <v>0</v>
      </c>
      <c r="N26" s="539">
        <f t="shared" si="3"/>
        <v>0</v>
      </c>
      <c r="O26" s="539">
        <f t="shared" si="4"/>
        <v>0</v>
      </c>
      <c r="P26" s="539">
        <f t="shared" si="5"/>
        <v>0</v>
      </c>
      <c r="Q26" s="532"/>
      <c r="R26" s="532"/>
      <c r="S26" s="532"/>
      <c r="T26" s="532"/>
      <c r="U26" s="532"/>
      <c r="V26" s="532"/>
      <c r="W26" s="532"/>
      <c r="X26" s="532"/>
      <c r="Y26" s="534"/>
      <c r="Z26" s="530"/>
      <c r="AA26" s="533"/>
    </row>
    <row r="27" spans="2:27" ht="24.95" customHeight="1">
      <c r="B27" s="258" t="s">
        <v>792</v>
      </c>
      <c r="C27" s="542"/>
      <c r="D27" s="537" t="s">
        <v>504</v>
      </c>
      <c r="E27" s="537"/>
      <c r="F27" s="541"/>
      <c r="G27" s="832"/>
      <c r="H27" s="833"/>
      <c r="I27" s="802"/>
      <c r="J27" s="802"/>
      <c r="K27" s="543">
        <v>3.7499999999999999E-2</v>
      </c>
      <c r="L27" s="539">
        <f t="shared" si="1"/>
        <v>0</v>
      </c>
      <c r="M27" s="539">
        <f t="shared" si="2"/>
        <v>0</v>
      </c>
      <c r="N27" s="539">
        <f t="shared" si="3"/>
        <v>0</v>
      </c>
      <c r="O27" s="539">
        <f t="shared" si="4"/>
        <v>0</v>
      </c>
      <c r="P27" s="539">
        <f t="shared" si="5"/>
        <v>0</v>
      </c>
      <c r="Q27" s="532"/>
      <c r="R27" s="532"/>
      <c r="S27" s="532"/>
      <c r="T27" s="532"/>
      <c r="U27" s="532"/>
      <c r="V27" s="532"/>
      <c r="W27" s="532"/>
      <c r="X27" s="532"/>
      <c r="Y27" s="534"/>
      <c r="Z27" s="530"/>
      <c r="AA27" s="533"/>
    </row>
    <row r="28" spans="2:27" ht="24.95" customHeight="1">
      <c r="B28" s="258" t="s">
        <v>793</v>
      </c>
      <c r="C28" s="542"/>
      <c r="D28" s="537" t="s">
        <v>505</v>
      </c>
      <c r="E28" s="537"/>
      <c r="F28" s="541"/>
      <c r="G28" s="832"/>
      <c r="H28" s="833"/>
      <c r="I28" s="802"/>
      <c r="J28" s="802"/>
      <c r="K28" s="543">
        <v>4.4999999999999998E-2</v>
      </c>
      <c r="L28" s="539">
        <f t="shared" si="1"/>
        <v>0</v>
      </c>
      <c r="M28" s="539">
        <f t="shared" si="2"/>
        <v>0</v>
      </c>
      <c r="N28" s="539">
        <f t="shared" si="3"/>
        <v>0</v>
      </c>
      <c r="O28" s="539">
        <f t="shared" si="4"/>
        <v>0</v>
      </c>
      <c r="P28" s="539">
        <f t="shared" si="5"/>
        <v>0</v>
      </c>
      <c r="Q28" s="532"/>
      <c r="R28" s="532"/>
      <c r="S28" s="532"/>
      <c r="T28" s="532"/>
      <c r="U28" s="532"/>
      <c r="V28" s="532"/>
      <c r="W28" s="532"/>
      <c r="X28" s="532"/>
      <c r="Y28" s="534"/>
      <c r="Z28" s="530"/>
      <c r="AA28" s="533"/>
    </row>
    <row r="29" spans="2:27" ht="24.95" customHeight="1">
      <c r="B29" s="258" t="s">
        <v>794</v>
      </c>
      <c r="C29" s="542"/>
      <c r="D29" s="537" t="s">
        <v>506</v>
      </c>
      <c r="E29" s="537"/>
      <c r="F29" s="541"/>
      <c r="G29" s="832"/>
      <c r="H29" s="833"/>
      <c r="I29" s="802"/>
      <c r="J29" s="802"/>
      <c r="K29" s="543">
        <v>5.2499999999999998E-2</v>
      </c>
      <c r="L29" s="539">
        <f t="shared" si="1"/>
        <v>0</v>
      </c>
      <c r="M29" s="539">
        <f t="shared" si="2"/>
        <v>0</v>
      </c>
      <c r="N29" s="539">
        <f t="shared" si="3"/>
        <v>0</v>
      </c>
      <c r="O29" s="539">
        <f t="shared" si="4"/>
        <v>0</v>
      </c>
      <c r="P29" s="539">
        <f t="shared" si="5"/>
        <v>0</v>
      </c>
      <c r="Q29" s="532"/>
      <c r="R29" s="532"/>
      <c r="S29" s="532"/>
      <c r="T29" s="532"/>
      <c r="U29" s="532"/>
      <c r="V29" s="532"/>
      <c r="W29" s="532"/>
      <c r="X29" s="532"/>
      <c r="Y29" s="534"/>
      <c r="Z29" s="530"/>
      <c r="AA29" s="533"/>
    </row>
    <row r="30" spans="2:27" ht="24.95" customHeight="1">
      <c r="B30" s="258" t="s">
        <v>795</v>
      </c>
      <c r="C30" s="542"/>
      <c r="D30" s="537" t="s">
        <v>507</v>
      </c>
      <c r="E30" s="537"/>
      <c r="F30" s="541"/>
      <c r="G30" s="832"/>
      <c r="H30" s="833"/>
      <c r="I30" s="802"/>
      <c r="J30" s="802"/>
      <c r="K30" s="543">
        <v>0.06</v>
      </c>
      <c r="L30" s="539">
        <f t="shared" si="1"/>
        <v>0</v>
      </c>
      <c r="M30" s="539">
        <f t="shared" si="2"/>
        <v>0</v>
      </c>
      <c r="N30" s="539">
        <f t="shared" si="3"/>
        <v>0</v>
      </c>
      <c r="O30" s="539">
        <f t="shared" si="4"/>
        <v>0</v>
      </c>
      <c r="P30" s="539">
        <f t="shared" si="5"/>
        <v>0</v>
      </c>
      <c r="Q30" s="532"/>
      <c r="R30" s="532"/>
      <c r="S30" s="532"/>
      <c r="T30" s="532"/>
      <c r="U30" s="532"/>
      <c r="V30" s="532"/>
      <c r="W30" s="532"/>
      <c r="X30" s="532"/>
      <c r="Y30" s="534"/>
      <c r="Z30" s="530"/>
      <c r="AA30" s="533"/>
    </row>
    <row r="31" spans="2:27" ht="24.95" customHeight="1">
      <c r="B31" s="258" t="s">
        <v>796</v>
      </c>
      <c r="C31" s="542"/>
      <c r="D31" s="537" t="s">
        <v>508</v>
      </c>
      <c r="E31" s="537"/>
      <c r="F31" s="541"/>
      <c r="G31" s="832"/>
      <c r="H31" s="833"/>
      <c r="I31" s="802"/>
      <c r="J31" s="802"/>
      <c r="K31" s="543">
        <v>0.08</v>
      </c>
      <c r="L31" s="539">
        <f t="shared" si="1"/>
        <v>0</v>
      </c>
      <c r="M31" s="539">
        <f t="shared" si="2"/>
        <v>0</v>
      </c>
      <c r="N31" s="539">
        <f t="shared" si="3"/>
        <v>0</v>
      </c>
      <c r="O31" s="539">
        <f t="shared" si="4"/>
        <v>0</v>
      </c>
      <c r="P31" s="539">
        <f t="shared" si="5"/>
        <v>0</v>
      </c>
      <c r="Q31" s="532"/>
      <c r="R31" s="532"/>
      <c r="S31" s="532"/>
      <c r="T31" s="532"/>
      <c r="U31" s="532"/>
      <c r="V31" s="532"/>
      <c r="W31" s="532"/>
      <c r="X31" s="532"/>
      <c r="Y31" s="534"/>
      <c r="Z31" s="530"/>
      <c r="AA31" s="533"/>
    </row>
    <row r="32" spans="2:27" ht="24.95" customHeight="1">
      <c r="B32" s="258" t="s">
        <v>797</v>
      </c>
      <c r="C32" s="542"/>
      <c r="D32" s="537" t="s">
        <v>509</v>
      </c>
      <c r="E32" s="537"/>
      <c r="F32" s="541"/>
      <c r="G32" s="832"/>
      <c r="H32" s="833"/>
      <c r="I32" s="802"/>
      <c r="J32" s="802"/>
      <c r="K32" s="543">
        <v>0.125</v>
      </c>
      <c r="L32" s="539">
        <f t="shared" si="1"/>
        <v>0</v>
      </c>
      <c r="M32" s="539">
        <f t="shared" si="2"/>
        <v>0</v>
      </c>
      <c r="N32" s="539">
        <f t="shared" si="3"/>
        <v>0</v>
      </c>
      <c r="O32" s="539">
        <f t="shared" si="4"/>
        <v>0</v>
      </c>
      <c r="P32" s="539">
        <f t="shared" si="5"/>
        <v>0</v>
      </c>
      <c r="Q32" s="532"/>
      <c r="R32" s="532"/>
      <c r="S32" s="532"/>
      <c r="T32" s="532"/>
      <c r="U32" s="532"/>
      <c r="V32" s="532"/>
      <c r="W32" s="532"/>
      <c r="X32" s="532"/>
      <c r="Y32" s="534"/>
      <c r="Z32" s="534"/>
      <c r="AA32" s="535"/>
    </row>
    <row r="33" spans="2:27" ht="24.95" customHeight="1">
      <c r="B33" s="258" t="s">
        <v>798</v>
      </c>
      <c r="C33" s="536" t="s">
        <v>510</v>
      </c>
      <c r="D33" s="537"/>
      <c r="E33" s="537"/>
      <c r="F33" s="538"/>
      <c r="G33" s="801"/>
      <c r="H33" s="802"/>
      <c r="I33" s="802"/>
      <c r="J33" s="802"/>
      <c r="K33" s="531"/>
      <c r="L33" s="532"/>
      <c r="M33" s="532"/>
      <c r="N33" s="532"/>
      <c r="O33" s="532"/>
      <c r="P33" s="532"/>
      <c r="Q33" s="532"/>
      <c r="R33" s="532"/>
      <c r="S33" s="532"/>
      <c r="T33" s="532"/>
      <c r="U33" s="532"/>
      <c r="V33" s="532"/>
      <c r="W33" s="532"/>
      <c r="X33" s="532"/>
      <c r="Y33" s="802"/>
      <c r="Z33" s="802"/>
      <c r="AA33" s="533"/>
    </row>
    <row r="34" spans="2:27" ht="24.95" customHeight="1">
      <c r="B34" s="258" t="s">
        <v>799</v>
      </c>
      <c r="C34" s="540" t="s">
        <v>492</v>
      </c>
      <c r="D34" s="545"/>
      <c r="E34" s="537"/>
      <c r="F34" s="538"/>
      <c r="G34" s="801"/>
      <c r="H34" s="802"/>
      <c r="I34" s="802"/>
      <c r="J34" s="802"/>
      <c r="K34" s="531"/>
      <c r="L34" s="532"/>
      <c r="M34" s="532"/>
      <c r="N34" s="532"/>
      <c r="O34" s="532"/>
      <c r="P34" s="532"/>
      <c r="Q34" s="532"/>
      <c r="R34" s="532"/>
      <c r="S34" s="532"/>
      <c r="T34" s="532"/>
      <c r="U34" s="532"/>
      <c r="V34" s="532"/>
      <c r="W34" s="532"/>
      <c r="X34" s="532"/>
      <c r="Y34" s="534"/>
      <c r="Z34" s="530"/>
      <c r="AA34" s="533"/>
    </row>
    <row r="35" spans="2:27" ht="24.95" customHeight="1">
      <c r="B35" s="258" t="s">
        <v>800</v>
      </c>
      <c r="C35" s="540" t="s">
        <v>497</v>
      </c>
      <c r="D35" s="545"/>
      <c r="E35" s="537"/>
      <c r="F35" s="538"/>
      <c r="G35" s="801"/>
      <c r="H35" s="802"/>
      <c r="I35" s="802"/>
      <c r="J35" s="802"/>
      <c r="K35" s="531"/>
      <c r="L35" s="532"/>
      <c r="M35" s="532"/>
      <c r="N35" s="532"/>
      <c r="O35" s="532"/>
      <c r="P35" s="532"/>
      <c r="Q35" s="532"/>
      <c r="R35" s="532"/>
      <c r="S35" s="532"/>
      <c r="T35" s="532"/>
      <c r="U35" s="532"/>
      <c r="V35" s="532"/>
      <c r="W35" s="532"/>
      <c r="X35" s="532"/>
      <c r="Y35" s="534"/>
      <c r="Z35" s="530"/>
      <c r="AA35" s="533"/>
    </row>
    <row r="36" spans="2:27" ht="24.95" customHeight="1">
      <c r="B36" s="258" t="s">
        <v>801</v>
      </c>
      <c r="C36" s="540" t="s">
        <v>501</v>
      </c>
      <c r="D36" s="545"/>
      <c r="E36" s="537"/>
      <c r="F36" s="538"/>
      <c r="G36" s="801"/>
      <c r="H36" s="802"/>
      <c r="I36" s="802"/>
      <c r="J36" s="802"/>
      <c r="K36" s="531"/>
      <c r="L36" s="532"/>
      <c r="M36" s="532"/>
      <c r="N36" s="532"/>
      <c r="O36" s="532"/>
      <c r="P36" s="532"/>
      <c r="Q36" s="532"/>
      <c r="R36" s="532"/>
      <c r="S36" s="532"/>
      <c r="T36" s="532"/>
      <c r="U36" s="532"/>
      <c r="V36" s="532"/>
      <c r="W36" s="532"/>
      <c r="X36" s="532"/>
      <c r="Y36" s="534"/>
      <c r="Z36" s="530"/>
      <c r="AA36" s="533"/>
    </row>
    <row r="37" spans="2:27" ht="24.95" customHeight="1">
      <c r="B37" s="258" t="s">
        <v>802</v>
      </c>
      <c r="C37" s="526" t="s">
        <v>511</v>
      </c>
      <c r="D37" s="537"/>
      <c r="E37" s="537"/>
      <c r="F37" s="538"/>
      <c r="G37" s="801"/>
      <c r="H37" s="802"/>
      <c r="I37" s="802"/>
      <c r="J37" s="802"/>
      <c r="K37" s="531"/>
      <c r="L37" s="532"/>
      <c r="M37" s="532"/>
      <c r="N37" s="532"/>
      <c r="O37" s="532"/>
      <c r="P37" s="532"/>
      <c r="Q37" s="532"/>
      <c r="R37" s="532"/>
      <c r="S37" s="532"/>
      <c r="T37" s="532"/>
      <c r="U37" s="532"/>
      <c r="V37" s="532"/>
      <c r="W37" s="532"/>
      <c r="X37" s="532"/>
      <c r="Y37" s="802"/>
      <c r="Z37" s="798">
        <f>Z38+Z47+Z48</f>
        <v>0</v>
      </c>
      <c r="AA37" s="533"/>
    </row>
    <row r="38" spans="2:27" ht="24.95" customHeight="1">
      <c r="B38" s="258">
        <v>251</v>
      </c>
      <c r="C38" s="546" t="s">
        <v>513</v>
      </c>
      <c r="D38" s="547"/>
      <c r="E38" s="547"/>
      <c r="F38" s="548"/>
      <c r="G38" s="834"/>
      <c r="H38" s="835"/>
      <c r="I38" s="835"/>
      <c r="J38" s="835"/>
      <c r="K38" s="531"/>
      <c r="L38" s="532"/>
      <c r="M38" s="532"/>
      <c r="N38" s="532"/>
      <c r="O38" s="532"/>
      <c r="P38" s="532"/>
      <c r="Q38" s="532"/>
      <c r="R38" s="532"/>
      <c r="S38" s="532"/>
      <c r="T38" s="532"/>
      <c r="U38" s="532"/>
      <c r="V38" s="532"/>
      <c r="W38" s="532"/>
      <c r="X38" s="532"/>
      <c r="Y38" s="550"/>
      <c r="Z38" s="798">
        <f>Z39+Z40+Z44+Z45+Z46</f>
        <v>0</v>
      </c>
      <c r="AA38" s="533"/>
    </row>
    <row r="39" spans="2:27" ht="24.95" customHeight="1">
      <c r="B39" s="258" t="s">
        <v>803</v>
      </c>
      <c r="C39" s="551" t="s">
        <v>514</v>
      </c>
      <c r="D39" s="552"/>
      <c r="E39" s="552"/>
      <c r="F39" s="553"/>
      <c r="G39" s="801"/>
      <c r="H39" s="802"/>
      <c r="I39" s="802"/>
      <c r="J39" s="802"/>
      <c r="K39" s="531"/>
      <c r="L39" s="532"/>
      <c r="M39" s="532"/>
      <c r="N39" s="532"/>
      <c r="O39" s="532"/>
      <c r="P39" s="532"/>
      <c r="Q39" s="532"/>
      <c r="R39" s="532"/>
      <c r="S39" s="532"/>
      <c r="T39" s="532"/>
      <c r="U39" s="532"/>
      <c r="V39" s="532"/>
      <c r="W39" s="532"/>
      <c r="X39" s="532"/>
      <c r="Y39" s="802"/>
      <c r="Z39" s="802"/>
      <c r="AA39" s="533"/>
    </row>
    <row r="40" spans="2:27" ht="24.95" customHeight="1">
      <c r="B40" s="258" t="s">
        <v>804</v>
      </c>
      <c r="C40" s="551" t="s">
        <v>515</v>
      </c>
      <c r="D40" s="547"/>
      <c r="E40" s="547"/>
      <c r="F40" s="553"/>
      <c r="G40" s="801"/>
      <c r="H40" s="802"/>
      <c r="I40" s="802"/>
      <c r="J40" s="802"/>
      <c r="K40" s="531"/>
      <c r="L40" s="532"/>
      <c r="M40" s="532"/>
      <c r="N40" s="532"/>
      <c r="O40" s="532"/>
      <c r="P40" s="532"/>
      <c r="Q40" s="532"/>
      <c r="R40" s="532"/>
      <c r="S40" s="532"/>
      <c r="T40" s="532"/>
      <c r="U40" s="532"/>
      <c r="V40" s="532"/>
      <c r="W40" s="532"/>
      <c r="X40" s="532"/>
      <c r="Y40" s="802"/>
      <c r="Z40" s="798">
        <f>Z41+Z42+Z43</f>
        <v>0</v>
      </c>
      <c r="AA40" s="533"/>
    </row>
    <row r="41" spans="2:27" ht="24.95" customHeight="1">
      <c r="B41" s="258" t="s">
        <v>805</v>
      </c>
      <c r="C41" s="554" t="s">
        <v>516</v>
      </c>
      <c r="D41" s="547"/>
      <c r="E41" s="555"/>
      <c r="F41" s="553"/>
      <c r="G41" s="801"/>
      <c r="H41" s="802"/>
      <c r="I41" s="802"/>
      <c r="J41" s="802"/>
      <c r="K41" s="531"/>
      <c r="L41" s="532"/>
      <c r="M41" s="532"/>
      <c r="N41" s="532"/>
      <c r="O41" s="532"/>
      <c r="P41" s="532"/>
      <c r="Q41" s="532"/>
      <c r="R41" s="532"/>
      <c r="S41" s="532"/>
      <c r="T41" s="532"/>
      <c r="U41" s="532"/>
      <c r="V41" s="532"/>
      <c r="W41" s="532"/>
      <c r="X41" s="532"/>
      <c r="Y41" s="802"/>
      <c r="Z41" s="802"/>
      <c r="AA41" s="533"/>
    </row>
    <row r="42" spans="2:27" ht="24.95" customHeight="1">
      <c r="B42" s="258" t="s">
        <v>806</v>
      </c>
      <c r="C42" s="554" t="s">
        <v>517</v>
      </c>
      <c r="D42" s="547"/>
      <c r="E42" s="555"/>
      <c r="F42" s="553"/>
      <c r="G42" s="801"/>
      <c r="H42" s="802"/>
      <c r="I42" s="802"/>
      <c r="J42" s="802"/>
      <c r="K42" s="531"/>
      <c r="L42" s="532"/>
      <c r="M42" s="532"/>
      <c r="N42" s="532"/>
      <c r="O42" s="532"/>
      <c r="P42" s="532"/>
      <c r="Q42" s="532"/>
      <c r="R42" s="532"/>
      <c r="S42" s="532"/>
      <c r="T42" s="532"/>
      <c r="U42" s="532"/>
      <c r="V42" s="532"/>
      <c r="W42" s="532"/>
      <c r="X42" s="532"/>
      <c r="Y42" s="802"/>
      <c r="Z42" s="802"/>
      <c r="AA42" s="533"/>
    </row>
    <row r="43" spans="2:27" ht="24.95" customHeight="1">
      <c r="B43" s="258" t="s">
        <v>807</v>
      </c>
      <c r="C43" s="554" t="s">
        <v>518</v>
      </c>
      <c r="D43" s="547"/>
      <c r="E43" s="555"/>
      <c r="F43" s="553"/>
      <c r="G43" s="801"/>
      <c r="H43" s="802"/>
      <c r="I43" s="802"/>
      <c r="J43" s="802"/>
      <c r="K43" s="531"/>
      <c r="L43" s="532"/>
      <c r="M43" s="532"/>
      <c r="N43" s="532"/>
      <c r="O43" s="532"/>
      <c r="P43" s="532"/>
      <c r="Q43" s="532"/>
      <c r="R43" s="532"/>
      <c r="S43" s="532"/>
      <c r="T43" s="532"/>
      <c r="U43" s="532"/>
      <c r="V43" s="532"/>
      <c r="W43" s="532"/>
      <c r="X43" s="532"/>
      <c r="Y43" s="802"/>
      <c r="Z43" s="802"/>
      <c r="AA43" s="533"/>
    </row>
    <row r="44" spans="2:27" ht="24.95" customHeight="1">
      <c r="B44" s="258" t="s">
        <v>808</v>
      </c>
      <c r="C44" s="551" t="s">
        <v>519</v>
      </c>
      <c r="D44" s="547"/>
      <c r="E44" s="547"/>
      <c r="F44" s="553"/>
      <c r="G44" s="801"/>
      <c r="H44" s="802"/>
      <c r="I44" s="802"/>
      <c r="J44" s="802"/>
      <c r="K44" s="531"/>
      <c r="L44" s="532"/>
      <c r="M44" s="532"/>
      <c r="N44" s="532"/>
      <c r="O44" s="532"/>
      <c r="P44" s="532"/>
      <c r="Q44" s="532"/>
      <c r="R44" s="532"/>
      <c r="S44" s="532"/>
      <c r="T44" s="532"/>
      <c r="U44" s="532"/>
      <c r="V44" s="532"/>
      <c r="W44" s="532"/>
      <c r="X44" s="532"/>
      <c r="Y44" s="802"/>
      <c r="Z44" s="798">
        <f>Y44*0.08</f>
        <v>0</v>
      </c>
      <c r="AA44" s="533"/>
    </row>
    <row r="45" spans="2:27" ht="24.95" customHeight="1">
      <c r="B45" s="258" t="s">
        <v>809</v>
      </c>
      <c r="C45" s="551" t="s">
        <v>520</v>
      </c>
      <c r="D45" s="547"/>
      <c r="E45" s="547"/>
      <c r="F45" s="553"/>
      <c r="G45" s="801"/>
      <c r="H45" s="802"/>
      <c r="I45" s="802"/>
      <c r="J45" s="802"/>
      <c r="K45" s="531"/>
      <c r="L45" s="532"/>
      <c r="M45" s="532"/>
      <c r="N45" s="532"/>
      <c r="O45" s="532"/>
      <c r="P45" s="532"/>
      <c r="Q45" s="532"/>
      <c r="R45" s="532"/>
      <c r="S45" s="532"/>
      <c r="T45" s="532"/>
      <c r="U45" s="532"/>
      <c r="V45" s="532"/>
      <c r="W45" s="532"/>
      <c r="X45" s="532"/>
      <c r="Y45" s="802"/>
      <c r="Z45" s="798">
        <f>Y45*0.12</f>
        <v>0</v>
      </c>
      <c r="AA45" s="533"/>
    </row>
    <row r="46" spans="2:27" ht="24.95" customHeight="1">
      <c r="B46" s="258" t="s">
        <v>810</v>
      </c>
      <c r="C46" s="556" t="s">
        <v>522</v>
      </c>
      <c r="D46" s="547"/>
      <c r="E46" s="547"/>
      <c r="F46" s="553"/>
      <c r="G46" s="801"/>
      <c r="H46" s="802"/>
      <c r="I46" s="802"/>
      <c r="J46" s="802"/>
      <c r="K46" s="531"/>
      <c r="L46" s="532"/>
      <c r="M46" s="532"/>
      <c r="N46" s="532"/>
      <c r="O46" s="532"/>
      <c r="P46" s="532"/>
      <c r="Q46" s="532"/>
      <c r="R46" s="532"/>
      <c r="S46" s="532"/>
      <c r="T46" s="532"/>
      <c r="U46" s="532"/>
      <c r="V46" s="532"/>
      <c r="W46" s="532"/>
      <c r="X46" s="532"/>
      <c r="Y46" s="802"/>
      <c r="Z46" s="802"/>
      <c r="AA46" s="533"/>
    </row>
    <row r="47" spans="2:27" ht="24.95" customHeight="1">
      <c r="B47" s="258">
        <v>325</v>
      </c>
      <c r="C47" s="546" t="s">
        <v>524</v>
      </c>
      <c r="D47" s="557"/>
      <c r="E47" s="547"/>
      <c r="F47" s="548"/>
      <c r="G47" s="549"/>
      <c r="H47" s="550"/>
      <c r="I47" s="550"/>
      <c r="J47" s="550"/>
      <c r="K47" s="531"/>
      <c r="L47" s="532"/>
      <c r="M47" s="532"/>
      <c r="N47" s="532"/>
      <c r="O47" s="532"/>
      <c r="P47" s="532"/>
      <c r="Q47" s="532"/>
      <c r="R47" s="532"/>
      <c r="S47" s="532"/>
      <c r="T47" s="532"/>
      <c r="U47" s="532"/>
      <c r="V47" s="532"/>
      <c r="W47" s="532"/>
      <c r="X47" s="532"/>
      <c r="Y47" s="550"/>
      <c r="Z47" s="839"/>
      <c r="AA47" s="533"/>
    </row>
    <row r="48" spans="2:27" ht="24.95" customHeight="1">
      <c r="B48" s="258">
        <v>330</v>
      </c>
      <c r="C48" s="546" t="s">
        <v>525</v>
      </c>
      <c r="D48" s="557"/>
      <c r="E48" s="547"/>
      <c r="F48" s="548"/>
      <c r="G48" s="549"/>
      <c r="H48" s="550"/>
      <c r="I48" s="550"/>
      <c r="J48" s="550"/>
      <c r="K48" s="531"/>
      <c r="L48" s="532"/>
      <c r="M48" s="532"/>
      <c r="N48" s="532"/>
      <c r="O48" s="532"/>
      <c r="P48" s="532"/>
      <c r="Q48" s="532"/>
      <c r="R48" s="532"/>
      <c r="S48" s="532"/>
      <c r="T48" s="532"/>
      <c r="U48" s="532"/>
      <c r="V48" s="532"/>
      <c r="W48" s="532"/>
      <c r="X48" s="532"/>
      <c r="Y48" s="550"/>
      <c r="Z48" s="839"/>
      <c r="AA48" s="533"/>
    </row>
    <row r="49" spans="2:27" ht="24.95" customHeight="1">
      <c r="B49" s="258" t="s">
        <v>811</v>
      </c>
      <c r="C49" s="542" t="s">
        <v>526</v>
      </c>
      <c r="D49" s="558"/>
      <c r="E49" s="537"/>
      <c r="F49" s="559"/>
      <c r="G49" s="560"/>
      <c r="H49" s="561"/>
      <c r="I49" s="561"/>
      <c r="J49" s="561"/>
      <c r="K49" s="562"/>
      <c r="L49" s="563"/>
      <c r="M49" s="563"/>
      <c r="N49" s="563"/>
      <c r="O49" s="563"/>
      <c r="P49" s="563"/>
      <c r="Q49" s="563"/>
      <c r="R49" s="563"/>
      <c r="S49" s="563"/>
      <c r="T49" s="563"/>
      <c r="U49" s="563"/>
      <c r="V49" s="563"/>
      <c r="W49" s="563"/>
      <c r="X49" s="563"/>
      <c r="Y49" s="561"/>
      <c r="Z49" s="798">
        <f>Z50+Z51+Z52+Z53+Z54</f>
        <v>0</v>
      </c>
      <c r="AA49" s="533"/>
    </row>
    <row r="50" spans="2:27" ht="24.95" customHeight="1">
      <c r="B50" s="258">
        <v>360</v>
      </c>
      <c r="C50" s="536" t="s">
        <v>527</v>
      </c>
      <c r="D50" s="558"/>
      <c r="E50" s="537"/>
      <c r="F50" s="559"/>
      <c r="G50" s="560"/>
      <c r="H50" s="561"/>
      <c r="I50" s="561"/>
      <c r="J50" s="561"/>
      <c r="K50" s="562"/>
      <c r="L50" s="563"/>
      <c r="M50" s="563"/>
      <c r="N50" s="563"/>
      <c r="O50" s="563"/>
      <c r="P50" s="563"/>
      <c r="Q50" s="563"/>
      <c r="R50" s="563"/>
      <c r="S50" s="563"/>
      <c r="T50" s="563"/>
      <c r="U50" s="563"/>
      <c r="V50" s="563"/>
      <c r="W50" s="563"/>
      <c r="X50" s="563"/>
      <c r="Y50" s="561"/>
      <c r="Z50" s="841"/>
      <c r="AA50" s="533"/>
    </row>
    <row r="51" spans="2:27" ht="24.95" customHeight="1">
      <c r="B51" s="258">
        <v>370</v>
      </c>
      <c r="C51" s="536" t="s">
        <v>528</v>
      </c>
      <c r="D51" s="558"/>
      <c r="E51" s="537"/>
      <c r="F51" s="559"/>
      <c r="G51" s="560"/>
      <c r="H51" s="561"/>
      <c r="I51" s="561"/>
      <c r="J51" s="561"/>
      <c r="K51" s="562"/>
      <c r="L51" s="563"/>
      <c r="M51" s="563"/>
      <c r="N51" s="563"/>
      <c r="O51" s="563"/>
      <c r="P51" s="563"/>
      <c r="Q51" s="563"/>
      <c r="R51" s="563"/>
      <c r="S51" s="563"/>
      <c r="T51" s="563"/>
      <c r="U51" s="563"/>
      <c r="V51" s="563"/>
      <c r="W51" s="563"/>
      <c r="X51" s="563"/>
      <c r="Y51" s="561"/>
      <c r="Z51" s="841"/>
      <c r="AA51" s="533"/>
    </row>
    <row r="52" spans="2:27" ht="24.95" customHeight="1">
      <c r="B52" s="258">
        <v>380</v>
      </c>
      <c r="C52" s="536" t="s">
        <v>529</v>
      </c>
      <c r="D52" s="558"/>
      <c r="E52" s="537"/>
      <c r="F52" s="559"/>
      <c r="G52" s="560"/>
      <c r="H52" s="561"/>
      <c r="I52" s="561"/>
      <c r="J52" s="561"/>
      <c r="K52" s="562"/>
      <c r="L52" s="563"/>
      <c r="M52" s="563"/>
      <c r="N52" s="563"/>
      <c r="O52" s="563"/>
      <c r="P52" s="563"/>
      <c r="Q52" s="563"/>
      <c r="R52" s="563"/>
      <c r="S52" s="563"/>
      <c r="T52" s="563"/>
      <c r="U52" s="563"/>
      <c r="V52" s="563"/>
      <c r="W52" s="563"/>
      <c r="X52" s="563"/>
      <c r="Y52" s="561"/>
      <c r="Z52" s="841"/>
      <c r="AA52" s="533"/>
    </row>
    <row r="53" spans="2:27" ht="24.95" customHeight="1">
      <c r="B53" s="761" t="s">
        <v>530</v>
      </c>
      <c r="C53" s="1145" t="s">
        <v>531</v>
      </c>
      <c r="D53" s="767"/>
      <c r="E53" s="768"/>
      <c r="F53" s="1141"/>
      <c r="G53" s="604"/>
      <c r="H53" s="605"/>
      <c r="I53" s="605"/>
      <c r="J53" s="605"/>
      <c r="K53" s="606"/>
      <c r="L53" s="607"/>
      <c r="M53" s="607"/>
      <c r="N53" s="607"/>
      <c r="O53" s="607"/>
      <c r="P53" s="607"/>
      <c r="Q53" s="607"/>
      <c r="R53" s="607"/>
      <c r="S53" s="607"/>
      <c r="T53" s="607"/>
      <c r="U53" s="607"/>
      <c r="V53" s="607"/>
      <c r="W53" s="607"/>
      <c r="X53" s="607"/>
      <c r="Y53" s="605"/>
      <c r="Z53" s="843"/>
      <c r="AA53" s="571"/>
    </row>
    <row r="54" spans="2:27" ht="24.95" customHeight="1" thickBot="1">
      <c r="B54" s="277">
        <v>390</v>
      </c>
      <c r="C54" s="564" t="s">
        <v>532</v>
      </c>
      <c r="D54" s="565"/>
      <c r="E54" s="565"/>
      <c r="F54" s="566"/>
      <c r="G54" s="567"/>
      <c r="H54" s="568"/>
      <c r="I54" s="568"/>
      <c r="J54" s="568"/>
      <c r="K54" s="569"/>
      <c r="L54" s="570"/>
      <c r="M54" s="570"/>
      <c r="N54" s="570"/>
      <c r="O54" s="570"/>
      <c r="P54" s="570"/>
      <c r="Q54" s="570"/>
      <c r="R54" s="570"/>
      <c r="S54" s="570"/>
      <c r="T54" s="570"/>
      <c r="U54" s="570"/>
      <c r="V54" s="570"/>
      <c r="W54" s="570"/>
      <c r="X54" s="570"/>
      <c r="Y54" s="568"/>
      <c r="Z54" s="811"/>
      <c r="AA54" s="571"/>
    </row>
    <row r="55" spans="2:27" ht="15">
      <c r="B55" s="284"/>
      <c r="C55" s="285"/>
      <c r="D55" s="285"/>
      <c r="E55" s="285"/>
      <c r="F55" s="285"/>
      <c r="G55" s="286"/>
      <c r="H55" s="286"/>
      <c r="I55" s="286"/>
      <c r="J55" s="286"/>
      <c r="K55" s="284"/>
      <c r="L55" s="286"/>
      <c r="M55" s="286"/>
      <c r="N55" s="286"/>
      <c r="O55" s="286"/>
      <c r="P55" s="286"/>
      <c r="Q55" s="286"/>
      <c r="R55" s="286"/>
      <c r="S55" s="286"/>
      <c r="T55" s="286"/>
      <c r="U55" s="286"/>
      <c r="V55" s="286"/>
      <c r="W55" s="286"/>
      <c r="X55" s="286"/>
      <c r="Y55" s="286"/>
      <c r="Z55" s="285"/>
      <c r="AA55" s="285"/>
    </row>
  </sheetData>
  <sheetProtection algorithmName="SHA-512" hashValue="MSRYDpdivEmughOzpoNiZhWN4y5rpeL1ok/RnQVRWF+sAyvHWuxwmzEvz8r7FJnOPfdBdWllLFq8R8S2e78Ilg==" saltValue="kUUV2441h/liJLjuYf6a+w==" spinCount="100000" sheet="1" objects="1" scenarios="1"/>
  <mergeCells count="17">
    <mergeCell ref="Y7:Y8"/>
    <mergeCell ref="C12:F12"/>
    <mergeCell ref="B2:AA2"/>
    <mergeCell ref="G6:Y6"/>
    <mergeCell ref="Z6:Z8"/>
    <mergeCell ref="AA6:AA8"/>
    <mergeCell ref="G7:H7"/>
    <mergeCell ref="I7:J7"/>
    <mergeCell ref="K7:K8"/>
    <mergeCell ref="L7:M8"/>
    <mergeCell ref="N7:N8"/>
    <mergeCell ref="O7:P8"/>
    <mergeCell ref="C13:F13"/>
    <mergeCell ref="Q7:R8"/>
    <mergeCell ref="S7:S8"/>
    <mergeCell ref="T7:U8"/>
    <mergeCell ref="V7:X7"/>
  </mergeCells>
  <printOptions horizontalCentered="1" verticalCentered="1"/>
  <pageMargins left="0.31496062992125984" right="0.31496062992125984" top="0.74803149606299213" bottom="0.74803149606299213" header="0.31496062992125984" footer="0.31496062992125984"/>
  <pageSetup paperSize="8" scale="33" orientation="landscape" r:id="rId1"/>
  <headerFooter scaleWithDoc="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8">
    <tabColor theme="4" tint="0.59999389629810485"/>
    <pageSetUpPr fitToPage="1"/>
  </sheetPr>
  <dimension ref="B1:AA55"/>
  <sheetViews>
    <sheetView showGridLines="0" zoomScale="40" zoomScaleNormal="40" zoomScaleSheetLayoutView="25" workbookViewId="0">
      <selection activeCell="F4" sqref="F4"/>
    </sheetView>
  </sheetViews>
  <sheetFormatPr defaultColWidth="11.625" defaultRowHeight="12.75"/>
  <cols>
    <col min="1" max="1" width="2.25" style="220" customWidth="1"/>
    <col min="2" max="2" width="11.625" style="219" customWidth="1"/>
    <col min="3" max="3" width="7.5" style="220" customWidth="1"/>
    <col min="4" max="4" width="6.25" style="220" customWidth="1"/>
    <col min="5" max="5" width="28.25" style="220" customWidth="1"/>
    <col min="6" max="6" width="55.625" style="220" customWidth="1"/>
    <col min="7" max="10" width="19.875" style="221" customWidth="1"/>
    <col min="11" max="11" width="19.875" style="219" customWidth="1"/>
    <col min="12" max="13" width="19.875" style="221" customWidth="1"/>
    <col min="14" max="14" width="21.5" style="221" customWidth="1"/>
    <col min="15" max="18" width="19.875" style="221" customWidth="1"/>
    <col min="19" max="19" width="21.625" style="221" customWidth="1"/>
    <col min="20" max="25" width="19.875" style="221" customWidth="1"/>
    <col min="26" max="26" width="19.875" style="220" customWidth="1"/>
    <col min="27" max="27" width="20.625" style="220" customWidth="1"/>
    <col min="28" max="268" width="10" style="220" customWidth="1"/>
    <col min="269" max="16384" width="11.625" style="220"/>
  </cols>
  <sheetData>
    <row r="1" spans="2:27" ht="13.5" thickBot="1"/>
    <row r="2" spans="2:27" s="222" customFormat="1" ht="36" customHeight="1" thickBot="1">
      <c r="B2" s="1379" t="s">
        <v>475</v>
      </c>
      <c r="C2" s="1380"/>
      <c r="D2" s="1380"/>
      <c r="E2" s="1380"/>
      <c r="F2" s="1380"/>
      <c r="G2" s="1380"/>
      <c r="H2" s="1380"/>
      <c r="I2" s="1380"/>
      <c r="J2" s="1380"/>
      <c r="K2" s="1380"/>
      <c r="L2" s="1380"/>
      <c r="M2" s="1380"/>
      <c r="N2" s="1380"/>
      <c r="O2" s="1380"/>
      <c r="P2" s="1380"/>
      <c r="Q2" s="1380"/>
      <c r="R2" s="1380"/>
      <c r="S2" s="1380"/>
      <c r="T2" s="1380"/>
      <c r="U2" s="1380"/>
      <c r="V2" s="1380"/>
      <c r="W2" s="1380"/>
      <c r="X2" s="1380"/>
      <c r="Y2" s="1380"/>
      <c r="Z2" s="1380"/>
      <c r="AA2" s="1381"/>
    </row>
    <row r="3" spans="2:27" s="224" customFormat="1" ht="9" customHeight="1">
      <c r="B3" s="223"/>
      <c r="C3" s="223"/>
      <c r="D3" s="223"/>
      <c r="E3" s="223"/>
      <c r="F3" s="223"/>
      <c r="G3" s="223"/>
      <c r="H3" s="223"/>
      <c r="I3" s="223"/>
      <c r="J3" s="223"/>
      <c r="K3" s="515"/>
      <c r="L3" s="223"/>
      <c r="M3" s="223"/>
      <c r="N3" s="223"/>
      <c r="O3" s="223"/>
      <c r="P3" s="223"/>
      <c r="Q3" s="223"/>
      <c r="R3" s="223"/>
      <c r="S3" s="223"/>
      <c r="T3" s="223"/>
      <c r="U3" s="223"/>
      <c r="V3" s="223"/>
      <c r="W3" s="223"/>
      <c r="X3" s="223"/>
      <c r="Y3" s="223"/>
      <c r="Z3" s="223"/>
      <c r="AA3" s="223"/>
    </row>
    <row r="4" spans="2:27" s="227" customFormat="1" ht="29.25" customHeight="1">
      <c r="B4" s="225"/>
      <c r="C4" s="226" t="s">
        <v>476</v>
      </c>
      <c r="F4" s="516" t="s">
        <v>815</v>
      </c>
      <c r="G4" s="228"/>
      <c r="H4" s="228"/>
      <c r="I4" s="229"/>
      <c r="J4" s="229"/>
      <c r="K4" s="517"/>
      <c r="L4" s="229"/>
      <c r="M4" s="229"/>
      <c r="N4" s="229"/>
      <c r="O4" s="229"/>
      <c r="P4" s="229"/>
      <c r="Q4" s="229"/>
      <c r="R4" s="229"/>
      <c r="S4" s="229"/>
      <c r="T4" s="229"/>
      <c r="U4" s="229"/>
      <c r="V4" s="229"/>
      <c r="W4" s="229"/>
      <c r="X4" s="229"/>
      <c r="Y4" s="229"/>
    </row>
    <row r="5" spans="2:27" s="227" customFormat="1" ht="9.75" customHeight="1" thickBot="1">
      <c r="B5" s="225"/>
      <c r="C5" s="222"/>
      <c r="G5" s="228"/>
      <c r="I5" s="229"/>
      <c r="J5" s="229"/>
      <c r="K5" s="517"/>
      <c r="L5" s="229"/>
      <c r="M5" s="229"/>
      <c r="N5" s="229"/>
      <c r="O5" s="229"/>
      <c r="P5" s="229"/>
      <c r="Q5" s="229"/>
      <c r="R5" s="229"/>
      <c r="S5" s="229"/>
      <c r="T5" s="229"/>
      <c r="U5" s="229"/>
      <c r="V5" s="229"/>
      <c r="W5" s="229"/>
      <c r="X5" s="229"/>
      <c r="Y5" s="229"/>
    </row>
    <row r="6" spans="2:27" ht="15.75" customHeight="1">
      <c r="B6" s="230"/>
      <c r="C6" s="231"/>
      <c r="D6" s="231"/>
      <c r="E6" s="231"/>
      <c r="F6" s="232"/>
      <c r="G6" s="1382" t="s">
        <v>477</v>
      </c>
      <c r="H6" s="1382"/>
      <c r="I6" s="1382"/>
      <c r="J6" s="1382"/>
      <c r="K6" s="1382"/>
      <c r="L6" s="1382"/>
      <c r="M6" s="1382"/>
      <c r="N6" s="1382"/>
      <c r="O6" s="1382"/>
      <c r="P6" s="1382"/>
      <c r="Q6" s="1382"/>
      <c r="R6" s="1382"/>
      <c r="S6" s="1382"/>
      <c r="T6" s="1382"/>
      <c r="U6" s="1382"/>
      <c r="V6" s="1382"/>
      <c r="W6" s="1382"/>
      <c r="X6" s="1382"/>
      <c r="Y6" s="1383"/>
      <c r="Z6" s="1384" t="s">
        <v>449</v>
      </c>
      <c r="AA6" s="1387" t="s">
        <v>478</v>
      </c>
    </row>
    <row r="7" spans="2:27" ht="67.5" customHeight="1">
      <c r="B7" s="233"/>
      <c r="C7" s="234"/>
      <c r="D7" s="234"/>
      <c r="E7" s="234"/>
      <c r="F7" s="235"/>
      <c r="G7" s="1389" t="s">
        <v>479</v>
      </c>
      <c r="H7" s="1390"/>
      <c r="I7" s="1391" t="s">
        <v>480</v>
      </c>
      <c r="J7" s="1390"/>
      <c r="K7" s="1392" t="s">
        <v>764</v>
      </c>
      <c r="L7" s="1401" t="s">
        <v>765</v>
      </c>
      <c r="M7" s="1402"/>
      <c r="N7" s="1392" t="s">
        <v>766</v>
      </c>
      <c r="O7" s="1401" t="s">
        <v>767</v>
      </c>
      <c r="P7" s="1402"/>
      <c r="Q7" s="1401" t="s">
        <v>768</v>
      </c>
      <c r="R7" s="1402"/>
      <c r="S7" s="1400" t="s">
        <v>769</v>
      </c>
      <c r="T7" s="1401" t="s">
        <v>770</v>
      </c>
      <c r="U7" s="1402"/>
      <c r="V7" s="1391" t="s">
        <v>771</v>
      </c>
      <c r="W7" s="1389"/>
      <c r="X7" s="1390"/>
      <c r="Y7" s="1392" t="s">
        <v>481</v>
      </c>
      <c r="Z7" s="1385"/>
      <c r="AA7" s="1388"/>
    </row>
    <row r="8" spans="2:27" ht="49.5" customHeight="1">
      <c r="B8" s="233"/>
      <c r="C8" s="234"/>
      <c r="D8" s="234"/>
      <c r="E8" s="234"/>
      <c r="F8" s="235"/>
      <c r="G8" s="1142" t="s">
        <v>482</v>
      </c>
      <c r="H8" s="1143" t="s">
        <v>483</v>
      </c>
      <c r="I8" s="238" t="s">
        <v>482</v>
      </c>
      <c r="J8" s="238" t="s">
        <v>483</v>
      </c>
      <c r="K8" s="1386"/>
      <c r="L8" s="1398"/>
      <c r="M8" s="1399"/>
      <c r="N8" s="1386"/>
      <c r="O8" s="1398"/>
      <c r="P8" s="1399"/>
      <c r="Q8" s="1398"/>
      <c r="R8" s="1399"/>
      <c r="S8" s="1400"/>
      <c r="T8" s="1398"/>
      <c r="U8" s="1399"/>
      <c r="V8" s="238" t="s">
        <v>772</v>
      </c>
      <c r="W8" s="238" t="s">
        <v>773</v>
      </c>
      <c r="X8" s="238" t="s">
        <v>774</v>
      </c>
      <c r="Y8" s="1386"/>
      <c r="Z8" s="1386"/>
      <c r="AA8" s="1388"/>
    </row>
    <row r="9" spans="2:27" ht="20.25" customHeight="1">
      <c r="B9" s="239"/>
      <c r="C9" s="240"/>
      <c r="D9" s="240"/>
      <c r="E9" s="240"/>
      <c r="F9" s="241"/>
      <c r="G9" s="1144" t="s">
        <v>775</v>
      </c>
      <c r="H9" s="243" t="s">
        <v>776</v>
      </c>
      <c r="I9" s="244" t="s">
        <v>777</v>
      </c>
      <c r="J9" s="244" t="s">
        <v>778</v>
      </c>
      <c r="K9" s="244"/>
      <c r="L9" s="238" t="s">
        <v>482</v>
      </c>
      <c r="M9" s="238" t="s">
        <v>483</v>
      </c>
      <c r="N9" s="244"/>
      <c r="O9" s="238" t="s">
        <v>482</v>
      </c>
      <c r="P9" s="238" t="s">
        <v>483</v>
      </c>
      <c r="Q9" s="238" t="s">
        <v>482</v>
      </c>
      <c r="R9" s="238" t="s">
        <v>483</v>
      </c>
      <c r="S9" s="244"/>
      <c r="T9" s="238" t="s">
        <v>482</v>
      </c>
      <c r="U9" s="238" t="s">
        <v>483</v>
      </c>
      <c r="V9" s="244"/>
      <c r="W9" s="244"/>
      <c r="X9" s="244"/>
      <c r="Y9" s="244" t="s">
        <v>779</v>
      </c>
      <c r="Z9" s="245" t="s">
        <v>780</v>
      </c>
      <c r="AA9" s="246" t="s">
        <v>781</v>
      </c>
    </row>
    <row r="10" spans="2:27" ht="24.95" customHeight="1">
      <c r="B10" s="247" t="s">
        <v>775</v>
      </c>
      <c r="C10" s="518" t="s">
        <v>484</v>
      </c>
      <c r="D10" s="519"/>
      <c r="E10" s="519"/>
      <c r="F10" s="520"/>
      <c r="G10" s="521"/>
      <c r="H10" s="522"/>
      <c r="I10" s="522"/>
      <c r="J10" s="522"/>
      <c r="K10" s="523"/>
      <c r="L10" s="524"/>
      <c r="M10" s="524"/>
      <c r="N10" s="524"/>
      <c r="O10" s="524"/>
      <c r="P10" s="524"/>
      <c r="Q10" s="524"/>
      <c r="R10" s="524"/>
      <c r="S10" s="524"/>
      <c r="T10" s="524"/>
      <c r="U10" s="524"/>
      <c r="V10" s="524"/>
      <c r="W10" s="524"/>
      <c r="X10" s="524"/>
      <c r="Y10" s="522"/>
      <c r="Z10" s="798">
        <f>Z11+Z37+Z49</f>
        <v>0</v>
      </c>
      <c r="AA10" s="799">
        <f>Z10*12.5</f>
        <v>0</v>
      </c>
    </row>
    <row r="11" spans="2:27" ht="24.95" customHeight="1">
      <c r="B11" s="251" t="s">
        <v>782</v>
      </c>
      <c r="C11" s="526" t="s">
        <v>486</v>
      </c>
      <c r="D11" s="527"/>
      <c r="E11" s="527"/>
      <c r="F11" s="528"/>
      <c r="G11" s="529"/>
      <c r="H11" s="530"/>
      <c r="I11" s="530"/>
      <c r="J11" s="530"/>
      <c r="K11" s="531"/>
      <c r="L11" s="532"/>
      <c r="M11" s="532"/>
      <c r="N11" s="532"/>
      <c r="O11" s="532"/>
      <c r="P11" s="532"/>
      <c r="Q11" s="532"/>
      <c r="R11" s="532"/>
      <c r="S11" s="532"/>
      <c r="T11" s="532"/>
      <c r="U11" s="532"/>
      <c r="V11" s="532"/>
      <c r="W11" s="532"/>
      <c r="X11" s="532"/>
      <c r="Y11" s="530"/>
      <c r="Z11" s="798">
        <f>Z33+Z14</f>
        <v>0</v>
      </c>
      <c r="AA11" s="533"/>
    </row>
    <row r="12" spans="2:27" ht="24.95" customHeight="1">
      <c r="B12" s="251" t="s">
        <v>783</v>
      </c>
      <c r="C12" s="1393" t="s">
        <v>488</v>
      </c>
      <c r="D12" s="1394"/>
      <c r="E12" s="1394"/>
      <c r="F12" s="1395"/>
      <c r="G12" s="801"/>
      <c r="H12" s="802"/>
      <c r="I12" s="831"/>
      <c r="J12" s="831"/>
      <c r="K12" s="531"/>
      <c r="L12" s="532"/>
      <c r="M12" s="532"/>
      <c r="N12" s="532"/>
      <c r="O12" s="532"/>
      <c r="P12" s="532"/>
      <c r="Q12" s="532"/>
      <c r="R12" s="532"/>
      <c r="S12" s="532"/>
      <c r="T12" s="532"/>
      <c r="U12" s="532"/>
      <c r="V12" s="532"/>
      <c r="W12" s="532"/>
      <c r="X12" s="532"/>
      <c r="Y12" s="530"/>
      <c r="Z12" s="534"/>
      <c r="AA12" s="535"/>
    </row>
    <row r="13" spans="2:27" ht="24.95" customHeight="1">
      <c r="B13" s="251" t="s">
        <v>784</v>
      </c>
      <c r="C13" s="1393" t="s">
        <v>490</v>
      </c>
      <c r="D13" s="1394"/>
      <c r="E13" s="1394"/>
      <c r="F13" s="1395"/>
      <c r="G13" s="801"/>
      <c r="H13" s="802"/>
      <c r="I13" s="831"/>
      <c r="J13" s="831"/>
      <c r="K13" s="531"/>
      <c r="L13" s="532"/>
      <c r="M13" s="532"/>
      <c r="N13" s="532"/>
      <c r="O13" s="532"/>
      <c r="P13" s="532"/>
      <c r="Q13" s="532"/>
      <c r="R13" s="532"/>
      <c r="S13" s="532"/>
      <c r="T13" s="532"/>
      <c r="U13" s="532"/>
      <c r="V13" s="532"/>
      <c r="W13" s="532"/>
      <c r="X13" s="532"/>
      <c r="Y13" s="530"/>
      <c r="Z13" s="534"/>
      <c r="AA13" s="535"/>
    </row>
    <row r="14" spans="2:27" ht="24.95" customHeight="1">
      <c r="B14" s="258" t="s">
        <v>776</v>
      </c>
      <c r="C14" s="536" t="s">
        <v>491</v>
      </c>
      <c r="D14" s="537"/>
      <c r="E14" s="537"/>
      <c r="F14" s="538"/>
      <c r="G14" s="798">
        <f>G15+G20+G24</f>
        <v>0</v>
      </c>
      <c r="H14" s="798">
        <f>H15+H20+H24</f>
        <v>0</v>
      </c>
      <c r="I14" s="798">
        <f t="shared" ref="I14:J14" si="0">I15+I20+I24</f>
        <v>0</v>
      </c>
      <c r="J14" s="798">
        <f t="shared" si="0"/>
        <v>0</v>
      </c>
      <c r="K14" s="531"/>
      <c r="L14" s="532"/>
      <c r="M14" s="532"/>
      <c r="N14" s="532"/>
      <c r="O14" s="532"/>
      <c r="P14" s="532"/>
      <c r="Q14" s="532"/>
      <c r="R14" s="532"/>
      <c r="S14" s="532"/>
      <c r="T14" s="539">
        <f>T15+T20+T24</f>
        <v>0</v>
      </c>
      <c r="U14" s="539">
        <f>U15+U20+U24</f>
        <v>0</v>
      </c>
      <c r="V14" s="539">
        <f>MIN(MAX(T15,T20),MAX(U15,U20))</f>
        <v>0</v>
      </c>
      <c r="W14" s="539">
        <f>MIN(MAX(T20-V14,T24),MAX(U20-V14,U24))</f>
        <v>0</v>
      </c>
      <c r="X14" s="539">
        <f>MIN(IF(MAX(T15-V14,T24-W14)&gt;0,MAX(T15-V14,T24-W14),0),IF(MAX(U15-V14,U24-W14)&gt;0,MAX(U15-V14,U24-W14,0)))</f>
        <v>0</v>
      </c>
      <c r="Y14" s="1140">
        <f>SUM(N16:N19)+SUM(N21:N23)+SUM(N25:N32)+S15+S20+S24+V14+W14+X14+ABS(T14-U14)</f>
        <v>0</v>
      </c>
      <c r="Z14" s="1140">
        <f>((SUM(N16:N19)+SUM(N21:N23)+SUM(N25:N32))*10%)+(S15*40%)+(S20*30%)+(S24*30%)+((V14+W14)*40%)+(X14*150%)+(ABS(T14-U14)*100%)</f>
        <v>0</v>
      </c>
      <c r="AA14" s="533"/>
    </row>
    <row r="15" spans="2:27" ht="24.95" customHeight="1">
      <c r="B15" s="258" t="s">
        <v>777</v>
      </c>
      <c r="C15" s="540" t="s">
        <v>492</v>
      </c>
      <c r="D15" s="537"/>
      <c r="E15" s="537"/>
      <c r="F15" s="541"/>
      <c r="G15" s="801"/>
      <c r="H15" s="802"/>
      <c r="I15" s="798">
        <f>SUM(I16:I19)</f>
        <v>0</v>
      </c>
      <c r="J15" s="798">
        <f>SUM(J16:J19)</f>
        <v>0</v>
      </c>
      <c r="K15" s="531"/>
      <c r="L15" s="532"/>
      <c r="M15" s="532"/>
      <c r="N15" s="532"/>
      <c r="O15" s="532"/>
      <c r="P15" s="532"/>
      <c r="Q15" s="539">
        <f>SUM(O16:O19)</f>
        <v>0</v>
      </c>
      <c r="R15" s="539">
        <f>SUM(P16:P19)</f>
        <v>0</v>
      </c>
      <c r="S15" s="539">
        <f>MIN(Q15:R15)</f>
        <v>0</v>
      </c>
      <c r="T15" s="539">
        <f>IF(Q15&gt;R15,Q15-S15,0)</f>
        <v>0</v>
      </c>
      <c r="U15" s="539">
        <f>IF(R15&gt;Q15,R15-S15,0)</f>
        <v>0</v>
      </c>
      <c r="V15" s="532"/>
      <c r="W15" s="532"/>
      <c r="X15" s="532"/>
      <c r="Y15" s="534"/>
      <c r="Z15" s="530"/>
      <c r="AA15" s="533"/>
    </row>
    <row r="16" spans="2:27" ht="24.95" customHeight="1">
      <c r="B16" s="258" t="s">
        <v>778</v>
      </c>
      <c r="C16" s="542"/>
      <c r="D16" s="537" t="s">
        <v>493</v>
      </c>
      <c r="E16" s="537"/>
      <c r="F16" s="541"/>
      <c r="G16" s="832"/>
      <c r="H16" s="833"/>
      <c r="I16" s="802"/>
      <c r="J16" s="802"/>
      <c r="K16" s="543">
        <v>0</v>
      </c>
      <c r="L16" s="539">
        <f>I16*K16</f>
        <v>0</v>
      </c>
      <c r="M16" s="539">
        <f>J16*K16</f>
        <v>0</v>
      </c>
      <c r="N16" s="539">
        <f>MIN(L16:M16)</f>
        <v>0</v>
      </c>
      <c r="O16" s="539">
        <f>IF(L16&gt;M16,L16-N16,0)</f>
        <v>0</v>
      </c>
      <c r="P16" s="539">
        <f>IF(M16&gt;L16,M16-N16,0)</f>
        <v>0</v>
      </c>
      <c r="Q16" s="532"/>
      <c r="R16" s="532"/>
      <c r="S16" s="532"/>
      <c r="T16" s="532"/>
      <c r="U16" s="532"/>
      <c r="V16" s="532"/>
      <c r="W16" s="532"/>
      <c r="X16" s="532"/>
      <c r="Y16" s="534"/>
      <c r="Z16" s="530"/>
      <c r="AA16" s="533"/>
    </row>
    <row r="17" spans="2:27" ht="24.95" customHeight="1">
      <c r="B17" s="258" t="s">
        <v>779</v>
      </c>
      <c r="C17" s="542"/>
      <c r="D17" s="537" t="s">
        <v>494</v>
      </c>
      <c r="E17" s="537"/>
      <c r="F17" s="541"/>
      <c r="G17" s="832"/>
      <c r="H17" s="833"/>
      <c r="I17" s="802"/>
      <c r="J17" s="802"/>
      <c r="K17" s="543">
        <v>2E-3</v>
      </c>
      <c r="L17" s="539">
        <f t="shared" ref="L17:L32" si="1">I17*K17</f>
        <v>0</v>
      </c>
      <c r="M17" s="539">
        <f t="shared" ref="M17:M32" si="2">J17*K17</f>
        <v>0</v>
      </c>
      <c r="N17" s="539">
        <f t="shared" ref="N17:N32" si="3">MIN(L17:M17)</f>
        <v>0</v>
      </c>
      <c r="O17" s="539">
        <f t="shared" ref="O17:O32" si="4">IF(L17&gt;M17,L17-N17,0)</f>
        <v>0</v>
      </c>
      <c r="P17" s="539">
        <f t="shared" ref="P17:P32" si="5">IF(M17&gt;L17,M17-N17,0)</f>
        <v>0</v>
      </c>
      <c r="Q17" s="532"/>
      <c r="R17" s="532"/>
      <c r="S17" s="532"/>
      <c r="T17" s="532"/>
      <c r="U17" s="532"/>
      <c r="V17" s="532"/>
      <c r="W17" s="532"/>
      <c r="X17" s="532"/>
      <c r="Y17" s="534"/>
      <c r="Z17" s="530"/>
      <c r="AA17" s="533"/>
    </row>
    <row r="18" spans="2:27" ht="24.95" customHeight="1">
      <c r="B18" s="258" t="s">
        <v>780</v>
      </c>
      <c r="C18" s="542"/>
      <c r="D18" s="537" t="s">
        <v>495</v>
      </c>
      <c r="E18" s="537"/>
      <c r="F18" s="541"/>
      <c r="G18" s="832"/>
      <c r="H18" s="833"/>
      <c r="I18" s="802"/>
      <c r="J18" s="802"/>
      <c r="K18" s="543">
        <v>4.0000000000000001E-3</v>
      </c>
      <c r="L18" s="539">
        <f t="shared" si="1"/>
        <v>0</v>
      </c>
      <c r="M18" s="539">
        <f t="shared" si="2"/>
        <v>0</v>
      </c>
      <c r="N18" s="539">
        <f t="shared" si="3"/>
        <v>0</v>
      </c>
      <c r="O18" s="539">
        <f t="shared" si="4"/>
        <v>0</v>
      </c>
      <c r="P18" s="539">
        <f t="shared" si="5"/>
        <v>0</v>
      </c>
      <c r="Q18" s="532"/>
      <c r="R18" s="532"/>
      <c r="S18" s="532"/>
      <c r="T18" s="532"/>
      <c r="U18" s="532"/>
      <c r="V18" s="532"/>
      <c r="W18" s="532"/>
      <c r="X18" s="532"/>
      <c r="Y18" s="534"/>
      <c r="Z18" s="530"/>
      <c r="AA18" s="533"/>
    </row>
    <row r="19" spans="2:27" ht="24.95" customHeight="1">
      <c r="B19" s="258" t="s">
        <v>781</v>
      </c>
      <c r="C19" s="542"/>
      <c r="D19" s="537" t="s">
        <v>496</v>
      </c>
      <c r="E19" s="537"/>
      <c r="F19" s="541"/>
      <c r="G19" s="832"/>
      <c r="H19" s="833"/>
      <c r="I19" s="802"/>
      <c r="J19" s="802"/>
      <c r="K19" s="543">
        <v>7.0000000000000001E-3</v>
      </c>
      <c r="L19" s="539">
        <f t="shared" si="1"/>
        <v>0</v>
      </c>
      <c r="M19" s="539">
        <f t="shared" si="2"/>
        <v>0</v>
      </c>
      <c r="N19" s="539">
        <f t="shared" si="3"/>
        <v>0</v>
      </c>
      <c r="O19" s="539">
        <f t="shared" si="4"/>
        <v>0</v>
      </c>
      <c r="P19" s="539">
        <f t="shared" si="5"/>
        <v>0</v>
      </c>
      <c r="Q19" s="532"/>
      <c r="R19" s="532"/>
      <c r="S19" s="532"/>
      <c r="T19" s="532"/>
      <c r="U19" s="532"/>
      <c r="V19" s="532"/>
      <c r="W19" s="532"/>
      <c r="X19" s="532"/>
      <c r="Y19" s="534"/>
      <c r="Z19" s="530"/>
      <c r="AA19" s="533"/>
    </row>
    <row r="20" spans="2:27" ht="24.95" customHeight="1">
      <c r="B20" s="258" t="s">
        <v>785</v>
      </c>
      <c r="C20" s="540" t="s">
        <v>497</v>
      </c>
      <c r="D20" s="537"/>
      <c r="E20" s="537"/>
      <c r="F20" s="541"/>
      <c r="G20" s="801"/>
      <c r="H20" s="802"/>
      <c r="I20" s="798">
        <f>SUM(I21:I23)</f>
        <v>0</v>
      </c>
      <c r="J20" s="798">
        <f>SUM(J21:J23)</f>
        <v>0</v>
      </c>
      <c r="K20" s="544"/>
      <c r="L20" s="532"/>
      <c r="M20" s="532"/>
      <c r="N20" s="532"/>
      <c r="O20" s="532"/>
      <c r="P20" s="532"/>
      <c r="Q20" s="539">
        <f>SUM(O21:O23)</f>
        <v>0</v>
      </c>
      <c r="R20" s="539">
        <f>SUM(P21:P23)</f>
        <v>0</v>
      </c>
      <c r="S20" s="539">
        <f>MIN(Q20:R20)</f>
        <v>0</v>
      </c>
      <c r="T20" s="539">
        <f>IF(Q20&gt;R20,Q20-S20,0)</f>
        <v>0</v>
      </c>
      <c r="U20" s="539">
        <f>IF(R20&gt;Q20,R20-S20,0)</f>
        <v>0</v>
      </c>
      <c r="V20" s="532"/>
      <c r="W20" s="532"/>
      <c r="X20" s="532"/>
      <c r="Y20" s="534"/>
      <c r="Z20" s="530"/>
      <c r="AA20" s="533"/>
    </row>
    <row r="21" spans="2:27" ht="24.95" customHeight="1">
      <c r="B21" s="258" t="s">
        <v>786</v>
      </c>
      <c r="C21" s="542"/>
      <c r="D21" s="537" t="s">
        <v>498</v>
      </c>
      <c r="E21" s="537"/>
      <c r="F21" s="541"/>
      <c r="G21" s="832"/>
      <c r="H21" s="833"/>
      <c r="I21" s="802"/>
      <c r="J21" s="802"/>
      <c r="K21" s="543">
        <v>1.2500000000000001E-2</v>
      </c>
      <c r="L21" s="539">
        <f t="shared" si="1"/>
        <v>0</v>
      </c>
      <c r="M21" s="539">
        <f t="shared" si="2"/>
        <v>0</v>
      </c>
      <c r="N21" s="539">
        <f t="shared" si="3"/>
        <v>0</v>
      </c>
      <c r="O21" s="539">
        <f t="shared" si="4"/>
        <v>0</v>
      </c>
      <c r="P21" s="539">
        <f t="shared" si="5"/>
        <v>0</v>
      </c>
      <c r="Q21" s="532"/>
      <c r="R21" s="532"/>
      <c r="S21" s="532"/>
      <c r="T21" s="532"/>
      <c r="U21" s="532"/>
      <c r="V21" s="532"/>
      <c r="W21" s="532"/>
      <c r="X21" s="532"/>
      <c r="Y21" s="534"/>
      <c r="Z21" s="530"/>
      <c r="AA21" s="533"/>
    </row>
    <row r="22" spans="2:27" ht="24.95" customHeight="1">
      <c r="B22" s="258" t="s">
        <v>787</v>
      </c>
      <c r="C22" s="542"/>
      <c r="D22" s="537" t="s">
        <v>499</v>
      </c>
      <c r="E22" s="537"/>
      <c r="F22" s="541"/>
      <c r="G22" s="832"/>
      <c r="H22" s="833"/>
      <c r="I22" s="802"/>
      <c r="J22" s="802"/>
      <c r="K22" s="543">
        <v>1.7500000000000002E-2</v>
      </c>
      <c r="L22" s="539">
        <f t="shared" si="1"/>
        <v>0</v>
      </c>
      <c r="M22" s="539">
        <f t="shared" si="2"/>
        <v>0</v>
      </c>
      <c r="N22" s="539">
        <f t="shared" si="3"/>
        <v>0</v>
      </c>
      <c r="O22" s="539">
        <f t="shared" si="4"/>
        <v>0</v>
      </c>
      <c r="P22" s="539">
        <f t="shared" si="5"/>
        <v>0</v>
      </c>
      <c r="Q22" s="532"/>
      <c r="R22" s="532"/>
      <c r="S22" s="532"/>
      <c r="T22" s="532"/>
      <c r="U22" s="532"/>
      <c r="V22" s="532"/>
      <c r="W22" s="532"/>
      <c r="X22" s="532"/>
      <c r="Y22" s="534"/>
      <c r="Z22" s="530"/>
      <c r="AA22" s="533"/>
    </row>
    <row r="23" spans="2:27" ht="24.95" customHeight="1">
      <c r="B23" s="258" t="s">
        <v>788</v>
      </c>
      <c r="C23" s="542"/>
      <c r="D23" s="537" t="s">
        <v>500</v>
      </c>
      <c r="E23" s="537"/>
      <c r="F23" s="541"/>
      <c r="G23" s="832"/>
      <c r="H23" s="833"/>
      <c r="I23" s="802"/>
      <c r="J23" s="802"/>
      <c r="K23" s="543">
        <v>2.2499999999999999E-2</v>
      </c>
      <c r="L23" s="539">
        <f t="shared" si="1"/>
        <v>0</v>
      </c>
      <c r="M23" s="539">
        <f t="shared" si="2"/>
        <v>0</v>
      </c>
      <c r="N23" s="539">
        <f t="shared" si="3"/>
        <v>0</v>
      </c>
      <c r="O23" s="539">
        <f t="shared" si="4"/>
        <v>0</v>
      </c>
      <c r="P23" s="539">
        <f t="shared" si="5"/>
        <v>0</v>
      </c>
      <c r="Q23" s="532"/>
      <c r="R23" s="532"/>
      <c r="S23" s="532"/>
      <c r="T23" s="532"/>
      <c r="U23" s="532"/>
      <c r="V23" s="532"/>
      <c r="W23" s="532"/>
      <c r="X23" s="532"/>
      <c r="Y23" s="534"/>
      <c r="Z23" s="530"/>
      <c r="AA23" s="533"/>
    </row>
    <row r="24" spans="2:27" ht="24.95" customHeight="1">
      <c r="B24" s="258" t="s">
        <v>789</v>
      </c>
      <c r="C24" s="540" t="s">
        <v>501</v>
      </c>
      <c r="D24" s="537"/>
      <c r="E24" s="537"/>
      <c r="F24" s="541"/>
      <c r="G24" s="801"/>
      <c r="H24" s="802"/>
      <c r="I24" s="798">
        <f>SUM(I25:I32)</f>
        <v>0</v>
      </c>
      <c r="J24" s="798">
        <f>SUM(J25:J32)</f>
        <v>0</v>
      </c>
      <c r="K24" s="544"/>
      <c r="L24" s="532"/>
      <c r="M24" s="532"/>
      <c r="N24" s="532"/>
      <c r="O24" s="532"/>
      <c r="P24" s="532"/>
      <c r="Q24" s="539">
        <f>SUM(O25:O32)</f>
        <v>0</v>
      </c>
      <c r="R24" s="539">
        <f>SUM(P25:P32)</f>
        <v>0</v>
      </c>
      <c r="S24" s="539">
        <f>MIN(Q24:R24)</f>
        <v>0</v>
      </c>
      <c r="T24" s="539">
        <f>IF(Q24&gt;R24,Q24-S24,0)</f>
        <v>0</v>
      </c>
      <c r="U24" s="539">
        <f>IF(R24&gt;Q24,R24-S24,0)</f>
        <v>0</v>
      </c>
      <c r="V24" s="532"/>
      <c r="W24" s="532"/>
      <c r="X24" s="532"/>
      <c r="Y24" s="534"/>
      <c r="Z24" s="530"/>
      <c r="AA24" s="533"/>
    </row>
    <row r="25" spans="2:27" ht="24.95" customHeight="1">
      <c r="B25" s="258" t="s">
        <v>790</v>
      </c>
      <c r="C25" s="542"/>
      <c r="D25" s="537" t="s">
        <v>502</v>
      </c>
      <c r="E25" s="537"/>
      <c r="F25" s="541"/>
      <c r="G25" s="832"/>
      <c r="H25" s="833"/>
      <c r="I25" s="802"/>
      <c r="J25" s="802"/>
      <c r="K25" s="543">
        <v>2.75E-2</v>
      </c>
      <c r="L25" s="539">
        <f t="shared" si="1"/>
        <v>0</v>
      </c>
      <c r="M25" s="539">
        <f t="shared" si="2"/>
        <v>0</v>
      </c>
      <c r="N25" s="539">
        <f t="shared" si="3"/>
        <v>0</v>
      </c>
      <c r="O25" s="539">
        <f t="shared" si="4"/>
        <v>0</v>
      </c>
      <c r="P25" s="539">
        <f t="shared" si="5"/>
        <v>0</v>
      </c>
      <c r="Q25" s="532"/>
      <c r="R25" s="532"/>
      <c r="S25" s="532"/>
      <c r="T25" s="532"/>
      <c r="U25" s="532"/>
      <c r="V25" s="532"/>
      <c r="W25" s="532"/>
      <c r="X25" s="532"/>
      <c r="Y25" s="534"/>
      <c r="Z25" s="530"/>
      <c r="AA25" s="533"/>
    </row>
    <row r="26" spans="2:27" ht="24.95" customHeight="1">
      <c r="B26" s="258" t="s">
        <v>791</v>
      </c>
      <c r="C26" s="542"/>
      <c r="D26" s="537" t="s">
        <v>503</v>
      </c>
      <c r="E26" s="537"/>
      <c r="F26" s="541"/>
      <c r="G26" s="832"/>
      <c r="H26" s="833"/>
      <c r="I26" s="802"/>
      <c r="J26" s="802"/>
      <c r="K26" s="543">
        <v>3.2500000000000001E-2</v>
      </c>
      <c r="L26" s="539">
        <f t="shared" si="1"/>
        <v>0</v>
      </c>
      <c r="M26" s="539">
        <f t="shared" si="2"/>
        <v>0</v>
      </c>
      <c r="N26" s="539">
        <f t="shared" si="3"/>
        <v>0</v>
      </c>
      <c r="O26" s="539">
        <f t="shared" si="4"/>
        <v>0</v>
      </c>
      <c r="P26" s="539">
        <f t="shared" si="5"/>
        <v>0</v>
      </c>
      <c r="Q26" s="532"/>
      <c r="R26" s="532"/>
      <c r="S26" s="532"/>
      <c r="T26" s="532"/>
      <c r="U26" s="532"/>
      <c r="V26" s="532"/>
      <c r="W26" s="532"/>
      <c r="X26" s="532"/>
      <c r="Y26" s="534"/>
      <c r="Z26" s="530"/>
      <c r="AA26" s="533"/>
    </row>
    <row r="27" spans="2:27" ht="24.95" customHeight="1">
      <c r="B27" s="258" t="s">
        <v>792</v>
      </c>
      <c r="C27" s="542"/>
      <c r="D27" s="537" t="s">
        <v>504</v>
      </c>
      <c r="E27" s="537"/>
      <c r="F27" s="541"/>
      <c r="G27" s="832"/>
      <c r="H27" s="833"/>
      <c r="I27" s="802"/>
      <c r="J27" s="802"/>
      <c r="K27" s="543">
        <v>3.7499999999999999E-2</v>
      </c>
      <c r="L27" s="539">
        <f t="shared" si="1"/>
        <v>0</v>
      </c>
      <c r="M27" s="539">
        <f t="shared" si="2"/>
        <v>0</v>
      </c>
      <c r="N27" s="539">
        <f t="shared" si="3"/>
        <v>0</v>
      </c>
      <c r="O27" s="539">
        <f t="shared" si="4"/>
        <v>0</v>
      </c>
      <c r="P27" s="539">
        <f t="shared" si="5"/>
        <v>0</v>
      </c>
      <c r="Q27" s="532"/>
      <c r="R27" s="532"/>
      <c r="S27" s="532"/>
      <c r="T27" s="532"/>
      <c r="U27" s="532"/>
      <c r="V27" s="532"/>
      <c r="W27" s="532"/>
      <c r="X27" s="532"/>
      <c r="Y27" s="534"/>
      <c r="Z27" s="530"/>
      <c r="AA27" s="533"/>
    </row>
    <row r="28" spans="2:27" ht="24.95" customHeight="1">
      <c r="B28" s="258" t="s">
        <v>793</v>
      </c>
      <c r="C28" s="542"/>
      <c r="D28" s="537" t="s">
        <v>505</v>
      </c>
      <c r="E28" s="537"/>
      <c r="F28" s="541"/>
      <c r="G28" s="832"/>
      <c r="H28" s="833"/>
      <c r="I28" s="802"/>
      <c r="J28" s="802"/>
      <c r="K28" s="543">
        <v>4.4999999999999998E-2</v>
      </c>
      <c r="L28" s="539">
        <f t="shared" si="1"/>
        <v>0</v>
      </c>
      <c r="M28" s="539">
        <f t="shared" si="2"/>
        <v>0</v>
      </c>
      <c r="N28" s="539">
        <f t="shared" si="3"/>
        <v>0</v>
      </c>
      <c r="O28" s="539">
        <f t="shared" si="4"/>
        <v>0</v>
      </c>
      <c r="P28" s="539">
        <f t="shared" si="5"/>
        <v>0</v>
      </c>
      <c r="Q28" s="532"/>
      <c r="R28" s="532"/>
      <c r="S28" s="532"/>
      <c r="T28" s="532"/>
      <c r="U28" s="532"/>
      <c r="V28" s="532"/>
      <c r="W28" s="532"/>
      <c r="X28" s="532"/>
      <c r="Y28" s="534"/>
      <c r="Z28" s="530"/>
      <c r="AA28" s="533"/>
    </row>
    <row r="29" spans="2:27" ht="24.95" customHeight="1">
      <c r="B29" s="258" t="s">
        <v>794</v>
      </c>
      <c r="C29" s="542"/>
      <c r="D29" s="537" t="s">
        <v>506</v>
      </c>
      <c r="E29" s="537"/>
      <c r="F29" s="541"/>
      <c r="G29" s="832"/>
      <c r="H29" s="833"/>
      <c r="I29" s="802"/>
      <c r="J29" s="802"/>
      <c r="K29" s="543">
        <v>5.2499999999999998E-2</v>
      </c>
      <c r="L29" s="539">
        <f t="shared" si="1"/>
        <v>0</v>
      </c>
      <c r="M29" s="539">
        <f t="shared" si="2"/>
        <v>0</v>
      </c>
      <c r="N29" s="539">
        <f t="shared" si="3"/>
        <v>0</v>
      </c>
      <c r="O29" s="539">
        <f t="shared" si="4"/>
        <v>0</v>
      </c>
      <c r="P29" s="539">
        <f t="shared" si="5"/>
        <v>0</v>
      </c>
      <c r="Q29" s="532"/>
      <c r="R29" s="532"/>
      <c r="S29" s="532"/>
      <c r="T29" s="532"/>
      <c r="U29" s="532"/>
      <c r="V29" s="532"/>
      <c r="W29" s="532"/>
      <c r="X29" s="532"/>
      <c r="Y29" s="534"/>
      <c r="Z29" s="530"/>
      <c r="AA29" s="533"/>
    </row>
    <row r="30" spans="2:27" ht="24.95" customHeight="1">
      <c r="B30" s="258" t="s">
        <v>795</v>
      </c>
      <c r="C30" s="542"/>
      <c r="D30" s="537" t="s">
        <v>507</v>
      </c>
      <c r="E30" s="537"/>
      <c r="F30" s="541"/>
      <c r="G30" s="832"/>
      <c r="H30" s="833"/>
      <c r="I30" s="802"/>
      <c r="J30" s="802"/>
      <c r="K30" s="543">
        <v>0.06</v>
      </c>
      <c r="L30" s="539">
        <f t="shared" si="1"/>
        <v>0</v>
      </c>
      <c r="M30" s="539">
        <f t="shared" si="2"/>
        <v>0</v>
      </c>
      <c r="N30" s="539">
        <f t="shared" si="3"/>
        <v>0</v>
      </c>
      <c r="O30" s="539">
        <f t="shared" si="4"/>
        <v>0</v>
      </c>
      <c r="P30" s="539">
        <f t="shared" si="5"/>
        <v>0</v>
      </c>
      <c r="Q30" s="532"/>
      <c r="R30" s="532"/>
      <c r="S30" s="532"/>
      <c r="T30" s="532"/>
      <c r="U30" s="532"/>
      <c r="V30" s="532"/>
      <c r="W30" s="532"/>
      <c r="X30" s="532"/>
      <c r="Y30" s="534"/>
      <c r="Z30" s="530"/>
      <c r="AA30" s="533"/>
    </row>
    <row r="31" spans="2:27" ht="24.95" customHeight="1">
      <c r="B31" s="258" t="s">
        <v>796</v>
      </c>
      <c r="C31" s="542"/>
      <c r="D31" s="537" t="s">
        <v>508</v>
      </c>
      <c r="E31" s="537"/>
      <c r="F31" s="541"/>
      <c r="G31" s="832"/>
      <c r="H31" s="833"/>
      <c r="I31" s="802"/>
      <c r="J31" s="802"/>
      <c r="K31" s="543">
        <v>0.08</v>
      </c>
      <c r="L31" s="539">
        <f t="shared" si="1"/>
        <v>0</v>
      </c>
      <c r="M31" s="539">
        <f t="shared" si="2"/>
        <v>0</v>
      </c>
      <c r="N31" s="539">
        <f t="shared" si="3"/>
        <v>0</v>
      </c>
      <c r="O31" s="539">
        <f t="shared" si="4"/>
        <v>0</v>
      </c>
      <c r="P31" s="539">
        <f t="shared" si="5"/>
        <v>0</v>
      </c>
      <c r="Q31" s="532"/>
      <c r="R31" s="532"/>
      <c r="S31" s="532"/>
      <c r="T31" s="532"/>
      <c r="U31" s="532"/>
      <c r="V31" s="532"/>
      <c r="W31" s="532"/>
      <c r="X31" s="532"/>
      <c r="Y31" s="534"/>
      <c r="Z31" s="530"/>
      <c r="AA31" s="533"/>
    </row>
    <row r="32" spans="2:27" ht="24.95" customHeight="1">
      <c r="B32" s="258" t="s">
        <v>797</v>
      </c>
      <c r="C32" s="542"/>
      <c r="D32" s="537" t="s">
        <v>509</v>
      </c>
      <c r="E32" s="537"/>
      <c r="F32" s="541"/>
      <c r="G32" s="832"/>
      <c r="H32" s="833"/>
      <c r="I32" s="802"/>
      <c r="J32" s="802"/>
      <c r="K32" s="543">
        <v>0.125</v>
      </c>
      <c r="L32" s="539">
        <f t="shared" si="1"/>
        <v>0</v>
      </c>
      <c r="M32" s="539">
        <f t="shared" si="2"/>
        <v>0</v>
      </c>
      <c r="N32" s="539">
        <f t="shared" si="3"/>
        <v>0</v>
      </c>
      <c r="O32" s="539">
        <f t="shared" si="4"/>
        <v>0</v>
      </c>
      <c r="P32" s="539">
        <f t="shared" si="5"/>
        <v>0</v>
      </c>
      <c r="Q32" s="532"/>
      <c r="R32" s="532"/>
      <c r="S32" s="532"/>
      <c r="T32" s="532"/>
      <c r="U32" s="532"/>
      <c r="V32" s="532"/>
      <c r="W32" s="532"/>
      <c r="X32" s="532"/>
      <c r="Y32" s="534"/>
      <c r="Z32" s="534"/>
      <c r="AA32" s="535"/>
    </row>
    <row r="33" spans="2:27" ht="24.95" customHeight="1">
      <c r="B33" s="258" t="s">
        <v>798</v>
      </c>
      <c r="C33" s="536" t="s">
        <v>510</v>
      </c>
      <c r="D33" s="537"/>
      <c r="E33" s="537"/>
      <c r="F33" s="538"/>
      <c r="G33" s="801"/>
      <c r="H33" s="802"/>
      <c r="I33" s="802"/>
      <c r="J33" s="802"/>
      <c r="K33" s="531"/>
      <c r="L33" s="532"/>
      <c r="M33" s="532"/>
      <c r="N33" s="532"/>
      <c r="O33" s="532"/>
      <c r="P33" s="532"/>
      <c r="Q33" s="532"/>
      <c r="R33" s="532"/>
      <c r="S33" s="532"/>
      <c r="T33" s="532"/>
      <c r="U33" s="532"/>
      <c r="V33" s="532"/>
      <c r="W33" s="532"/>
      <c r="X33" s="532"/>
      <c r="Y33" s="802"/>
      <c r="Z33" s="802"/>
      <c r="AA33" s="533"/>
    </row>
    <row r="34" spans="2:27" ht="24.95" customHeight="1">
      <c r="B34" s="258" t="s">
        <v>799</v>
      </c>
      <c r="C34" s="540" t="s">
        <v>492</v>
      </c>
      <c r="D34" s="545"/>
      <c r="E34" s="537"/>
      <c r="F34" s="538"/>
      <c r="G34" s="801"/>
      <c r="H34" s="802"/>
      <c r="I34" s="802"/>
      <c r="J34" s="802"/>
      <c r="K34" s="531"/>
      <c r="L34" s="532"/>
      <c r="M34" s="532"/>
      <c r="N34" s="532"/>
      <c r="O34" s="532"/>
      <c r="P34" s="532"/>
      <c r="Q34" s="532"/>
      <c r="R34" s="532"/>
      <c r="S34" s="532"/>
      <c r="T34" s="532"/>
      <c r="U34" s="532"/>
      <c r="V34" s="532"/>
      <c r="W34" s="532"/>
      <c r="X34" s="532"/>
      <c r="Y34" s="534"/>
      <c r="Z34" s="530"/>
      <c r="AA34" s="533"/>
    </row>
    <row r="35" spans="2:27" ht="24.95" customHeight="1">
      <c r="B35" s="258" t="s">
        <v>800</v>
      </c>
      <c r="C35" s="540" t="s">
        <v>497</v>
      </c>
      <c r="D35" s="545"/>
      <c r="E35" s="537"/>
      <c r="F35" s="538"/>
      <c r="G35" s="801"/>
      <c r="H35" s="802"/>
      <c r="I35" s="802"/>
      <c r="J35" s="802"/>
      <c r="K35" s="531"/>
      <c r="L35" s="532"/>
      <c r="M35" s="532"/>
      <c r="N35" s="532"/>
      <c r="O35" s="532"/>
      <c r="P35" s="532"/>
      <c r="Q35" s="532"/>
      <c r="R35" s="532"/>
      <c r="S35" s="532"/>
      <c r="T35" s="532"/>
      <c r="U35" s="532"/>
      <c r="V35" s="532"/>
      <c r="W35" s="532"/>
      <c r="X35" s="532"/>
      <c r="Y35" s="534"/>
      <c r="Z35" s="530"/>
      <c r="AA35" s="533"/>
    </row>
    <row r="36" spans="2:27" ht="24.95" customHeight="1">
      <c r="B36" s="258" t="s">
        <v>801</v>
      </c>
      <c r="C36" s="540" t="s">
        <v>501</v>
      </c>
      <c r="D36" s="545"/>
      <c r="E36" s="537"/>
      <c r="F36" s="538"/>
      <c r="G36" s="801"/>
      <c r="H36" s="802"/>
      <c r="I36" s="802"/>
      <c r="J36" s="802"/>
      <c r="K36" s="531"/>
      <c r="L36" s="532"/>
      <c r="M36" s="532"/>
      <c r="N36" s="532"/>
      <c r="O36" s="532"/>
      <c r="P36" s="532"/>
      <c r="Q36" s="532"/>
      <c r="R36" s="532"/>
      <c r="S36" s="532"/>
      <c r="T36" s="532"/>
      <c r="U36" s="532"/>
      <c r="V36" s="532"/>
      <c r="W36" s="532"/>
      <c r="X36" s="532"/>
      <c r="Y36" s="534"/>
      <c r="Z36" s="530"/>
      <c r="AA36" s="533"/>
    </row>
    <row r="37" spans="2:27" ht="24.95" customHeight="1">
      <c r="B37" s="258" t="s">
        <v>802</v>
      </c>
      <c r="C37" s="526" t="s">
        <v>511</v>
      </c>
      <c r="D37" s="537"/>
      <c r="E37" s="537"/>
      <c r="F37" s="538"/>
      <c r="G37" s="801"/>
      <c r="H37" s="802"/>
      <c r="I37" s="802"/>
      <c r="J37" s="802"/>
      <c r="K37" s="531"/>
      <c r="L37" s="532"/>
      <c r="M37" s="532"/>
      <c r="N37" s="532"/>
      <c r="O37" s="532"/>
      <c r="P37" s="532"/>
      <c r="Q37" s="532"/>
      <c r="R37" s="532"/>
      <c r="S37" s="532"/>
      <c r="T37" s="532"/>
      <c r="U37" s="532"/>
      <c r="V37" s="532"/>
      <c r="W37" s="532"/>
      <c r="X37" s="532"/>
      <c r="Y37" s="802"/>
      <c r="Z37" s="798">
        <f>Z38+Z47+Z48</f>
        <v>0</v>
      </c>
      <c r="AA37" s="533"/>
    </row>
    <row r="38" spans="2:27" ht="24.95" customHeight="1">
      <c r="B38" s="258">
        <v>251</v>
      </c>
      <c r="C38" s="546" t="s">
        <v>513</v>
      </c>
      <c r="D38" s="547"/>
      <c r="E38" s="547"/>
      <c r="F38" s="548"/>
      <c r="G38" s="834"/>
      <c r="H38" s="835"/>
      <c r="I38" s="835"/>
      <c r="J38" s="835"/>
      <c r="K38" s="531"/>
      <c r="L38" s="532"/>
      <c r="M38" s="532"/>
      <c r="N38" s="532"/>
      <c r="O38" s="532"/>
      <c r="P38" s="532"/>
      <c r="Q38" s="532"/>
      <c r="R38" s="532"/>
      <c r="S38" s="532"/>
      <c r="T38" s="532"/>
      <c r="U38" s="532"/>
      <c r="V38" s="532"/>
      <c r="W38" s="532"/>
      <c r="X38" s="532"/>
      <c r="Y38" s="550"/>
      <c r="Z38" s="798">
        <f>Z39+Z40+Z44+Z45+Z46</f>
        <v>0</v>
      </c>
      <c r="AA38" s="533"/>
    </row>
    <row r="39" spans="2:27" ht="24.95" customHeight="1">
      <c r="B39" s="258" t="s">
        <v>803</v>
      </c>
      <c r="C39" s="551" t="s">
        <v>514</v>
      </c>
      <c r="D39" s="552"/>
      <c r="E39" s="552"/>
      <c r="F39" s="553"/>
      <c r="G39" s="801"/>
      <c r="H39" s="802"/>
      <c r="I39" s="802"/>
      <c r="J39" s="802"/>
      <c r="K39" s="531"/>
      <c r="L39" s="532"/>
      <c r="M39" s="532"/>
      <c r="N39" s="532"/>
      <c r="O39" s="532"/>
      <c r="P39" s="532"/>
      <c r="Q39" s="532"/>
      <c r="R39" s="532"/>
      <c r="S39" s="532"/>
      <c r="T39" s="532"/>
      <c r="U39" s="532"/>
      <c r="V39" s="532"/>
      <c r="W39" s="532"/>
      <c r="X39" s="532"/>
      <c r="Y39" s="802"/>
      <c r="Z39" s="802"/>
      <c r="AA39" s="533"/>
    </row>
    <row r="40" spans="2:27" ht="24.95" customHeight="1">
      <c r="B40" s="258" t="s">
        <v>804</v>
      </c>
      <c r="C40" s="551" t="s">
        <v>515</v>
      </c>
      <c r="D40" s="547"/>
      <c r="E40" s="547"/>
      <c r="F40" s="553"/>
      <c r="G40" s="801"/>
      <c r="H40" s="802"/>
      <c r="I40" s="802"/>
      <c r="J40" s="802"/>
      <c r="K40" s="531"/>
      <c r="L40" s="532"/>
      <c r="M40" s="532"/>
      <c r="N40" s="532"/>
      <c r="O40" s="532"/>
      <c r="P40" s="532"/>
      <c r="Q40" s="532"/>
      <c r="R40" s="532"/>
      <c r="S40" s="532"/>
      <c r="T40" s="532"/>
      <c r="U40" s="532"/>
      <c r="V40" s="532"/>
      <c r="W40" s="532"/>
      <c r="X40" s="532"/>
      <c r="Y40" s="802"/>
      <c r="Z40" s="798">
        <f>Z41+Z42+Z43</f>
        <v>0</v>
      </c>
      <c r="AA40" s="533"/>
    </row>
    <row r="41" spans="2:27" ht="24.95" customHeight="1">
      <c r="B41" s="258" t="s">
        <v>805</v>
      </c>
      <c r="C41" s="554" t="s">
        <v>516</v>
      </c>
      <c r="D41" s="547"/>
      <c r="E41" s="555"/>
      <c r="F41" s="553"/>
      <c r="G41" s="801"/>
      <c r="H41" s="802"/>
      <c r="I41" s="802"/>
      <c r="J41" s="802"/>
      <c r="K41" s="531"/>
      <c r="L41" s="532"/>
      <c r="M41" s="532"/>
      <c r="N41" s="532"/>
      <c r="O41" s="532"/>
      <c r="P41" s="532"/>
      <c r="Q41" s="532"/>
      <c r="R41" s="532"/>
      <c r="S41" s="532"/>
      <c r="T41" s="532"/>
      <c r="U41" s="532"/>
      <c r="V41" s="532"/>
      <c r="W41" s="532"/>
      <c r="X41" s="532"/>
      <c r="Y41" s="802"/>
      <c r="Z41" s="802"/>
      <c r="AA41" s="533"/>
    </row>
    <row r="42" spans="2:27" ht="24.95" customHeight="1">
      <c r="B42" s="258" t="s">
        <v>806</v>
      </c>
      <c r="C42" s="554" t="s">
        <v>517</v>
      </c>
      <c r="D42" s="547"/>
      <c r="E42" s="555"/>
      <c r="F42" s="553"/>
      <c r="G42" s="801"/>
      <c r="H42" s="802"/>
      <c r="I42" s="802"/>
      <c r="J42" s="802"/>
      <c r="K42" s="531"/>
      <c r="L42" s="532"/>
      <c r="M42" s="532"/>
      <c r="N42" s="532"/>
      <c r="O42" s="532"/>
      <c r="P42" s="532"/>
      <c r="Q42" s="532"/>
      <c r="R42" s="532"/>
      <c r="S42" s="532"/>
      <c r="T42" s="532"/>
      <c r="U42" s="532"/>
      <c r="V42" s="532"/>
      <c r="W42" s="532"/>
      <c r="X42" s="532"/>
      <c r="Y42" s="802"/>
      <c r="Z42" s="802"/>
      <c r="AA42" s="533"/>
    </row>
    <row r="43" spans="2:27" ht="24.95" customHeight="1">
      <c r="B43" s="258" t="s">
        <v>807</v>
      </c>
      <c r="C43" s="554" t="s">
        <v>518</v>
      </c>
      <c r="D43" s="547"/>
      <c r="E43" s="555"/>
      <c r="F43" s="553"/>
      <c r="G43" s="801"/>
      <c r="H43" s="802"/>
      <c r="I43" s="802"/>
      <c r="J43" s="802"/>
      <c r="K43" s="531"/>
      <c r="L43" s="532"/>
      <c r="M43" s="532"/>
      <c r="N43" s="532"/>
      <c r="O43" s="532"/>
      <c r="P43" s="532"/>
      <c r="Q43" s="532"/>
      <c r="R43" s="532"/>
      <c r="S43" s="532"/>
      <c r="T43" s="532"/>
      <c r="U43" s="532"/>
      <c r="V43" s="532"/>
      <c r="W43" s="532"/>
      <c r="X43" s="532"/>
      <c r="Y43" s="802"/>
      <c r="Z43" s="802"/>
      <c r="AA43" s="533"/>
    </row>
    <row r="44" spans="2:27" ht="24.95" customHeight="1">
      <c r="B44" s="258" t="s">
        <v>808</v>
      </c>
      <c r="C44" s="551" t="s">
        <v>519</v>
      </c>
      <c r="D44" s="547"/>
      <c r="E44" s="547"/>
      <c r="F44" s="553"/>
      <c r="G44" s="801"/>
      <c r="H44" s="802"/>
      <c r="I44" s="802"/>
      <c r="J44" s="802"/>
      <c r="K44" s="531"/>
      <c r="L44" s="532"/>
      <c r="M44" s="532"/>
      <c r="N44" s="532"/>
      <c r="O44" s="532"/>
      <c r="P44" s="532"/>
      <c r="Q44" s="532"/>
      <c r="R44" s="532"/>
      <c r="S44" s="532"/>
      <c r="T44" s="532"/>
      <c r="U44" s="532"/>
      <c r="V44" s="532"/>
      <c r="W44" s="532"/>
      <c r="X44" s="532"/>
      <c r="Y44" s="802"/>
      <c r="Z44" s="798">
        <f>Y44*0.08</f>
        <v>0</v>
      </c>
      <c r="AA44" s="533"/>
    </row>
    <row r="45" spans="2:27" ht="24.95" customHeight="1">
      <c r="B45" s="258" t="s">
        <v>809</v>
      </c>
      <c r="C45" s="551" t="s">
        <v>520</v>
      </c>
      <c r="D45" s="547"/>
      <c r="E45" s="547"/>
      <c r="F45" s="553"/>
      <c r="G45" s="801"/>
      <c r="H45" s="802"/>
      <c r="I45" s="802"/>
      <c r="J45" s="802"/>
      <c r="K45" s="531"/>
      <c r="L45" s="532"/>
      <c r="M45" s="532"/>
      <c r="N45" s="532"/>
      <c r="O45" s="532"/>
      <c r="P45" s="532"/>
      <c r="Q45" s="532"/>
      <c r="R45" s="532"/>
      <c r="S45" s="532"/>
      <c r="T45" s="532"/>
      <c r="U45" s="532"/>
      <c r="V45" s="532"/>
      <c r="W45" s="532"/>
      <c r="X45" s="532"/>
      <c r="Y45" s="802"/>
      <c r="Z45" s="798">
        <f>Y45*0.12</f>
        <v>0</v>
      </c>
      <c r="AA45" s="533"/>
    </row>
    <row r="46" spans="2:27" ht="24.95" customHeight="1">
      <c r="B46" s="258" t="s">
        <v>810</v>
      </c>
      <c r="C46" s="556" t="s">
        <v>522</v>
      </c>
      <c r="D46" s="547"/>
      <c r="E46" s="547"/>
      <c r="F46" s="553"/>
      <c r="G46" s="801"/>
      <c r="H46" s="802"/>
      <c r="I46" s="802"/>
      <c r="J46" s="802"/>
      <c r="K46" s="531"/>
      <c r="L46" s="532"/>
      <c r="M46" s="532"/>
      <c r="N46" s="532"/>
      <c r="O46" s="532"/>
      <c r="P46" s="532"/>
      <c r="Q46" s="532"/>
      <c r="R46" s="532"/>
      <c r="S46" s="532"/>
      <c r="T46" s="532"/>
      <c r="U46" s="532"/>
      <c r="V46" s="532"/>
      <c r="W46" s="532"/>
      <c r="X46" s="532"/>
      <c r="Y46" s="802"/>
      <c r="Z46" s="802"/>
      <c r="AA46" s="533"/>
    </row>
    <row r="47" spans="2:27" ht="24.95" customHeight="1">
      <c r="B47" s="258">
        <v>325</v>
      </c>
      <c r="C47" s="546" t="s">
        <v>524</v>
      </c>
      <c r="D47" s="557"/>
      <c r="E47" s="547"/>
      <c r="F47" s="548"/>
      <c r="G47" s="549"/>
      <c r="H47" s="550"/>
      <c r="I47" s="550"/>
      <c r="J47" s="550"/>
      <c r="K47" s="531"/>
      <c r="L47" s="532"/>
      <c r="M47" s="532"/>
      <c r="N47" s="532"/>
      <c r="O47" s="532"/>
      <c r="P47" s="532"/>
      <c r="Q47" s="532"/>
      <c r="R47" s="532"/>
      <c r="S47" s="532"/>
      <c r="T47" s="532"/>
      <c r="U47" s="532"/>
      <c r="V47" s="532"/>
      <c r="W47" s="532"/>
      <c r="X47" s="532"/>
      <c r="Y47" s="550"/>
      <c r="Z47" s="839"/>
      <c r="AA47" s="533"/>
    </row>
    <row r="48" spans="2:27" ht="24.95" customHeight="1">
      <c r="B48" s="258">
        <v>330</v>
      </c>
      <c r="C48" s="546" t="s">
        <v>525</v>
      </c>
      <c r="D48" s="557"/>
      <c r="E48" s="547"/>
      <c r="F48" s="548"/>
      <c r="G48" s="549"/>
      <c r="H48" s="550"/>
      <c r="I48" s="550"/>
      <c r="J48" s="550"/>
      <c r="K48" s="531"/>
      <c r="L48" s="532"/>
      <c r="M48" s="532"/>
      <c r="N48" s="532"/>
      <c r="O48" s="532"/>
      <c r="P48" s="532"/>
      <c r="Q48" s="532"/>
      <c r="R48" s="532"/>
      <c r="S48" s="532"/>
      <c r="T48" s="532"/>
      <c r="U48" s="532"/>
      <c r="V48" s="532"/>
      <c r="W48" s="532"/>
      <c r="X48" s="532"/>
      <c r="Y48" s="550"/>
      <c r="Z48" s="839"/>
      <c r="AA48" s="533"/>
    </row>
    <row r="49" spans="2:27" ht="24.95" customHeight="1">
      <c r="B49" s="258" t="s">
        <v>811</v>
      </c>
      <c r="C49" s="542" t="s">
        <v>526</v>
      </c>
      <c r="D49" s="558"/>
      <c r="E49" s="537"/>
      <c r="F49" s="559"/>
      <c r="G49" s="560"/>
      <c r="H49" s="561"/>
      <c r="I49" s="561"/>
      <c r="J49" s="561"/>
      <c r="K49" s="562"/>
      <c r="L49" s="563"/>
      <c r="M49" s="563"/>
      <c r="N49" s="563"/>
      <c r="O49" s="563"/>
      <c r="P49" s="563"/>
      <c r="Q49" s="563"/>
      <c r="R49" s="563"/>
      <c r="S49" s="563"/>
      <c r="T49" s="563"/>
      <c r="U49" s="563"/>
      <c r="V49" s="563"/>
      <c r="W49" s="563"/>
      <c r="X49" s="563"/>
      <c r="Y49" s="561"/>
      <c r="Z49" s="798">
        <f>Z50+Z51+Z52+Z53+Z54</f>
        <v>0</v>
      </c>
      <c r="AA49" s="533"/>
    </row>
    <row r="50" spans="2:27" ht="24.95" customHeight="1">
      <c r="B50" s="258">
        <v>360</v>
      </c>
      <c r="C50" s="536" t="s">
        <v>527</v>
      </c>
      <c r="D50" s="558"/>
      <c r="E50" s="537"/>
      <c r="F50" s="559"/>
      <c r="G50" s="560"/>
      <c r="H50" s="561"/>
      <c r="I50" s="561"/>
      <c r="J50" s="561"/>
      <c r="K50" s="562"/>
      <c r="L50" s="563"/>
      <c r="M50" s="563"/>
      <c r="N50" s="563"/>
      <c r="O50" s="563"/>
      <c r="P50" s="563"/>
      <c r="Q50" s="563"/>
      <c r="R50" s="563"/>
      <c r="S50" s="563"/>
      <c r="T50" s="563"/>
      <c r="U50" s="563"/>
      <c r="V50" s="563"/>
      <c r="W50" s="563"/>
      <c r="X50" s="563"/>
      <c r="Y50" s="561"/>
      <c r="Z50" s="841"/>
      <c r="AA50" s="533"/>
    </row>
    <row r="51" spans="2:27" ht="24.95" customHeight="1">
      <c r="B51" s="258">
        <v>370</v>
      </c>
      <c r="C51" s="536" t="s">
        <v>528</v>
      </c>
      <c r="D51" s="558"/>
      <c r="E51" s="537"/>
      <c r="F51" s="559"/>
      <c r="G51" s="560"/>
      <c r="H51" s="561"/>
      <c r="I51" s="561"/>
      <c r="J51" s="561"/>
      <c r="K51" s="562"/>
      <c r="L51" s="563"/>
      <c r="M51" s="563"/>
      <c r="N51" s="563"/>
      <c r="O51" s="563"/>
      <c r="P51" s="563"/>
      <c r="Q51" s="563"/>
      <c r="R51" s="563"/>
      <c r="S51" s="563"/>
      <c r="T51" s="563"/>
      <c r="U51" s="563"/>
      <c r="V51" s="563"/>
      <c r="W51" s="563"/>
      <c r="X51" s="563"/>
      <c r="Y51" s="561"/>
      <c r="Z51" s="841"/>
      <c r="AA51" s="533"/>
    </row>
    <row r="52" spans="2:27" ht="24.95" customHeight="1">
      <c r="B52" s="258">
        <v>380</v>
      </c>
      <c r="C52" s="536" t="s">
        <v>529</v>
      </c>
      <c r="D52" s="558"/>
      <c r="E52" s="537"/>
      <c r="F52" s="559"/>
      <c r="G52" s="560"/>
      <c r="H52" s="561"/>
      <c r="I52" s="561"/>
      <c r="J52" s="561"/>
      <c r="K52" s="562"/>
      <c r="L52" s="563"/>
      <c r="M52" s="563"/>
      <c r="N52" s="563"/>
      <c r="O52" s="563"/>
      <c r="P52" s="563"/>
      <c r="Q52" s="563"/>
      <c r="R52" s="563"/>
      <c r="S52" s="563"/>
      <c r="T52" s="563"/>
      <c r="U52" s="563"/>
      <c r="V52" s="563"/>
      <c r="W52" s="563"/>
      <c r="X52" s="563"/>
      <c r="Y52" s="561"/>
      <c r="Z52" s="841"/>
      <c r="AA52" s="533"/>
    </row>
    <row r="53" spans="2:27" ht="24.95" customHeight="1">
      <c r="B53" s="761" t="s">
        <v>530</v>
      </c>
      <c r="C53" s="1145" t="s">
        <v>531</v>
      </c>
      <c r="D53" s="767"/>
      <c r="E53" s="768"/>
      <c r="F53" s="1141"/>
      <c r="G53" s="604"/>
      <c r="H53" s="605"/>
      <c r="I53" s="605"/>
      <c r="J53" s="605"/>
      <c r="K53" s="606"/>
      <c r="L53" s="607"/>
      <c r="M53" s="607"/>
      <c r="N53" s="607"/>
      <c r="O53" s="607"/>
      <c r="P53" s="607"/>
      <c r="Q53" s="607"/>
      <c r="R53" s="607"/>
      <c r="S53" s="607"/>
      <c r="T53" s="607"/>
      <c r="U53" s="607"/>
      <c r="V53" s="607"/>
      <c r="W53" s="607"/>
      <c r="X53" s="607"/>
      <c r="Y53" s="605"/>
      <c r="Z53" s="843"/>
      <c r="AA53" s="571"/>
    </row>
    <row r="54" spans="2:27" ht="24.95" customHeight="1" thickBot="1">
      <c r="B54" s="277">
        <v>390</v>
      </c>
      <c r="C54" s="564" t="s">
        <v>532</v>
      </c>
      <c r="D54" s="565"/>
      <c r="E54" s="565"/>
      <c r="F54" s="566"/>
      <c r="G54" s="567"/>
      <c r="H54" s="568"/>
      <c r="I54" s="568"/>
      <c r="J54" s="568"/>
      <c r="K54" s="569"/>
      <c r="L54" s="570"/>
      <c r="M54" s="570"/>
      <c r="N54" s="570"/>
      <c r="O54" s="570"/>
      <c r="P54" s="570"/>
      <c r="Q54" s="570"/>
      <c r="R54" s="570"/>
      <c r="S54" s="570"/>
      <c r="T54" s="570"/>
      <c r="U54" s="570"/>
      <c r="V54" s="570"/>
      <c r="W54" s="570"/>
      <c r="X54" s="570"/>
      <c r="Y54" s="568"/>
      <c r="Z54" s="811"/>
      <c r="AA54" s="571"/>
    </row>
    <row r="55" spans="2:27" ht="15">
      <c r="B55" s="284"/>
      <c r="C55" s="285"/>
      <c r="D55" s="285"/>
      <c r="E55" s="285"/>
      <c r="F55" s="285"/>
      <c r="G55" s="286"/>
      <c r="H55" s="286"/>
      <c r="I55" s="286"/>
      <c r="J55" s="286"/>
      <c r="K55" s="284"/>
      <c r="L55" s="286"/>
      <c r="M55" s="286"/>
      <c r="N55" s="286"/>
      <c r="O55" s="286"/>
      <c r="P55" s="286"/>
      <c r="Q55" s="286"/>
      <c r="R55" s="286"/>
      <c r="S55" s="286"/>
      <c r="T55" s="286"/>
      <c r="U55" s="286"/>
      <c r="V55" s="286"/>
      <c r="W55" s="286"/>
      <c r="X55" s="286"/>
      <c r="Y55" s="286"/>
      <c r="Z55" s="285"/>
      <c r="AA55" s="285"/>
    </row>
  </sheetData>
  <sheetProtection algorithmName="SHA-512" hashValue="fDWIIgVl5VtxaQcALyJXireCoxYesXuG05WEwi329ny00+LpLNk6d/eoo2dXXeTSP3Ar5QMvHAjggXByh9GHVA==" saltValue="d0E3vY4DIw4rMvPH3Mio1g==" spinCount="100000" sheet="1" objects="1" scenarios="1"/>
  <mergeCells count="17">
    <mergeCell ref="Y7:Y8"/>
    <mergeCell ref="C12:F12"/>
    <mergeCell ref="B2:AA2"/>
    <mergeCell ref="G6:Y6"/>
    <mergeCell ref="Z6:Z8"/>
    <mergeCell ref="AA6:AA8"/>
    <mergeCell ref="G7:H7"/>
    <mergeCell ref="I7:J7"/>
    <mergeCell ref="K7:K8"/>
    <mergeCell ref="L7:M8"/>
    <mergeCell ref="N7:N8"/>
    <mergeCell ref="O7:P8"/>
    <mergeCell ref="C13:F13"/>
    <mergeCell ref="Q7:R8"/>
    <mergeCell ref="S7:S8"/>
    <mergeCell ref="T7:U8"/>
    <mergeCell ref="V7:X7"/>
  </mergeCells>
  <printOptions horizontalCentered="1" verticalCentered="1"/>
  <pageMargins left="0.31496062992125984" right="0.31496062992125984" top="0.74803149606299213" bottom="0.74803149606299213" header="0.31496062992125984" footer="0.31496062992125984"/>
  <pageSetup paperSize="8" scale="33" orientation="landscape" r:id="rId1"/>
  <headerFooter scaleWithDoc="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7">
    <tabColor theme="4" tint="0.59999389629810485"/>
    <pageSetUpPr fitToPage="1"/>
  </sheetPr>
  <dimension ref="B1:AA55"/>
  <sheetViews>
    <sheetView showGridLines="0" zoomScale="40" zoomScaleNormal="40" zoomScaleSheetLayoutView="25" workbookViewId="0">
      <selection activeCell="F4" sqref="F4"/>
    </sheetView>
  </sheetViews>
  <sheetFormatPr defaultColWidth="11.625" defaultRowHeight="12.75"/>
  <cols>
    <col min="1" max="1" width="2.25" style="220" customWidth="1"/>
    <col min="2" max="2" width="11.625" style="219" customWidth="1"/>
    <col min="3" max="3" width="7.5" style="220" customWidth="1"/>
    <col min="4" max="4" width="6.25" style="220" customWidth="1"/>
    <col min="5" max="5" width="28.25" style="220" customWidth="1"/>
    <col min="6" max="6" width="55.625" style="220" customWidth="1"/>
    <col min="7" max="10" width="19.875" style="221" customWidth="1"/>
    <col min="11" max="11" width="19.875" style="219" customWidth="1"/>
    <col min="12" max="13" width="19.875" style="221" customWidth="1"/>
    <col min="14" max="14" width="21.5" style="221" customWidth="1"/>
    <col min="15" max="18" width="19.875" style="221" customWidth="1"/>
    <col min="19" max="19" width="21.625" style="221" customWidth="1"/>
    <col min="20" max="25" width="19.875" style="221" customWidth="1"/>
    <col min="26" max="26" width="19.875" style="220" customWidth="1"/>
    <col min="27" max="27" width="20.625" style="220" customWidth="1"/>
    <col min="28" max="268" width="10" style="220" customWidth="1"/>
    <col min="269" max="16384" width="11.625" style="220"/>
  </cols>
  <sheetData>
    <row r="1" spans="2:27" ht="13.5" thickBot="1"/>
    <row r="2" spans="2:27" s="222" customFormat="1" ht="36" customHeight="1" thickBot="1">
      <c r="B2" s="1379" t="s">
        <v>475</v>
      </c>
      <c r="C2" s="1380"/>
      <c r="D2" s="1380"/>
      <c r="E2" s="1380"/>
      <c r="F2" s="1380"/>
      <c r="G2" s="1380"/>
      <c r="H2" s="1380"/>
      <c r="I2" s="1380"/>
      <c r="J2" s="1380"/>
      <c r="K2" s="1380"/>
      <c r="L2" s="1380"/>
      <c r="M2" s="1380"/>
      <c r="N2" s="1380"/>
      <c r="O2" s="1380"/>
      <c r="P2" s="1380"/>
      <c r="Q2" s="1380"/>
      <c r="R2" s="1380"/>
      <c r="S2" s="1380"/>
      <c r="T2" s="1380"/>
      <c r="U2" s="1380"/>
      <c r="V2" s="1380"/>
      <c r="W2" s="1380"/>
      <c r="X2" s="1380"/>
      <c r="Y2" s="1380"/>
      <c r="Z2" s="1380"/>
      <c r="AA2" s="1381"/>
    </row>
    <row r="3" spans="2:27" s="224" customFormat="1" ht="9" customHeight="1">
      <c r="B3" s="223"/>
      <c r="C3" s="223"/>
      <c r="D3" s="223"/>
      <c r="E3" s="223"/>
      <c r="F3" s="223"/>
      <c r="G3" s="223"/>
      <c r="H3" s="223"/>
      <c r="I3" s="223"/>
      <c r="J3" s="223"/>
      <c r="K3" s="515"/>
      <c r="L3" s="223"/>
      <c r="M3" s="223"/>
      <c r="N3" s="223"/>
      <c r="O3" s="223"/>
      <c r="P3" s="223"/>
      <c r="Q3" s="223"/>
      <c r="R3" s="223"/>
      <c r="S3" s="223"/>
      <c r="T3" s="223"/>
      <c r="U3" s="223"/>
      <c r="V3" s="223"/>
      <c r="W3" s="223"/>
      <c r="X3" s="223"/>
      <c r="Y3" s="223"/>
      <c r="Z3" s="223"/>
      <c r="AA3" s="223"/>
    </row>
    <row r="4" spans="2:27" s="227" customFormat="1" ht="29.25" customHeight="1">
      <c r="B4" s="225"/>
      <c r="C4" s="226" t="s">
        <v>476</v>
      </c>
      <c r="F4" s="516" t="s">
        <v>996</v>
      </c>
      <c r="G4" s="228"/>
      <c r="H4" s="228"/>
      <c r="I4" s="229"/>
      <c r="J4" s="229"/>
      <c r="K4" s="517"/>
      <c r="L4" s="229"/>
      <c r="M4" s="229"/>
      <c r="N4" s="229"/>
      <c r="O4" s="229"/>
      <c r="P4" s="229"/>
      <c r="Q4" s="229"/>
      <c r="R4" s="229"/>
      <c r="S4" s="229"/>
      <c r="T4" s="229"/>
      <c r="U4" s="229"/>
      <c r="V4" s="229"/>
      <c r="W4" s="229"/>
      <c r="X4" s="229"/>
      <c r="Y4" s="229"/>
    </row>
    <row r="5" spans="2:27" s="227" customFormat="1" ht="9.75" customHeight="1" thickBot="1">
      <c r="B5" s="225"/>
      <c r="C5" s="222"/>
      <c r="G5" s="228"/>
      <c r="I5" s="229"/>
      <c r="J5" s="229"/>
      <c r="K5" s="517"/>
      <c r="L5" s="229"/>
      <c r="M5" s="229"/>
      <c r="N5" s="229"/>
      <c r="O5" s="229"/>
      <c r="P5" s="229"/>
      <c r="Q5" s="229"/>
      <c r="R5" s="229"/>
      <c r="S5" s="229"/>
      <c r="T5" s="229"/>
      <c r="U5" s="229"/>
      <c r="V5" s="229"/>
      <c r="W5" s="229"/>
      <c r="X5" s="229"/>
      <c r="Y5" s="229"/>
    </row>
    <row r="6" spans="2:27" ht="15.75" customHeight="1">
      <c r="B6" s="230"/>
      <c r="C6" s="231"/>
      <c r="D6" s="231"/>
      <c r="E6" s="231"/>
      <c r="F6" s="232"/>
      <c r="G6" s="1382" t="s">
        <v>477</v>
      </c>
      <c r="H6" s="1382"/>
      <c r="I6" s="1382"/>
      <c r="J6" s="1382"/>
      <c r="K6" s="1382"/>
      <c r="L6" s="1382"/>
      <c r="M6" s="1382"/>
      <c r="N6" s="1382"/>
      <c r="O6" s="1382"/>
      <c r="P6" s="1382"/>
      <c r="Q6" s="1382"/>
      <c r="R6" s="1382"/>
      <c r="S6" s="1382"/>
      <c r="T6" s="1382"/>
      <c r="U6" s="1382"/>
      <c r="V6" s="1382"/>
      <c r="W6" s="1382"/>
      <c r="X6" s="1382"/>
      <c r="Y6" s="1383"/>
      <c r="Z6" s="1384" t="s">
        <v>449</v>
      </c>
      <c r="AA6" s="1387" t="s">
        <v>478</v>
      </c>
    </row>
    <row r="7" spans="2:27" ht="67.5" customHeight="1">
      <c r="B7" s="233"/>
      <c r="C7" s="234"/>
      <c r="D7" s="234"/>
      <c r="E7" s="234"/>
      <c r="F7" s="235"/>
      <c r="G7" s="1389" t="s">
        <v>479</v>
      </c>
      <c r="H7" s="1390"/>
      <c r="I7" s="1391" t="s">
        <v>480</v>
      </c>
      <c r="J7" s="1390"/>
      <c r="K7" s="1392" t="s">
        <v>764</v>
      </c>
      <c r="L7" s="1401" t="s">
        <v>765</v>
      </c>
      <c r="M7" s="1402"/>
      <c r="N7" s="1392" t="s">
        <v>766</v>
      </c>
      <c r="O7" s="1401" t="s">
        <v>767</v>
      </c>
      <c r="P7" s="1402"/>
      <c r="Q7" s="1401" t="s">
        <v>768</v>
      </c>
      <c r="R7" s="1402"/>
      <c r="S7" s="1400" t="s">
        <v>769</v>
      </c>
      <c r="T7" s="1401" t="s">
        <v>770</v>
      </c>
      <c r="U7" s="1402"/>
      <c r="V7" s="1391" t="s">
        <v>771</v>
      </c>
      <c r="W7" s="1389"/>
      <c r="X7" s="1390"/>
      <c r="Y7" s="1392" t="s">
        <v>481</v>
      </c>
      <c r="Z7" s="1385"/>
      <c r="AA7" s="1388"/>
    </row>
    <row r="8" spans="2:27" ht="49.5" customHeight="1">
      <c r="B8" s="233"/>
      <c r="C8" s="234"/>
      <c r="D8" s="234"/>
      <c r="E8" s="234"/>
      <c r="F8" s="235"/>
      <c r="G8" s="1142" t="s">
        <v>482</v>
      </c>
      <c r="H8" s="1143" t="s">
        <v>483</v>
      </c>
      <c r="I8" s="238" t="s">
        <v>482</v>
      </c>
      <c r="J8" s="238" t="s">
        <v>483</v>
      </c>
      <c r="K8" s="1386"/>
      <c r="L8" s="1398"/>
      <c r="M8" s="1399"/>
      <c r="N8" s="1386"/>
      <c r="O8" s="1398"/>
      <c r="P8" s="1399"/>
      <c r="Q8" s="1398"/>
      <c r="R8" s="1399"/>
      <c r="S8" s="1400"/>
      <c r="T8" s="1398"/>
      <c r="U8" s="1399"/>
      <c r="V8" s="238" t="s">
        <v>772</v>
      </c>
      <c r="W8" s="238" t="s">
        <v>773</v>
      </c>
      <c r="X8" s="238" t="s">
        <v>774</v>
      </c>
      <c r="Y8" s="1386"/>
      <c r="Z8" s="1386"/>
      <c r="AA8" s="1388"/>
    </row>
    <row r="9" spans="2:27" ht="20.25" customHeight="1">
      <c r="B9" s="239"/>
      <c r="C9" s="240"/>
      <c r="D9" s="240"/>
      <c r="E9" s="240"/>
      <c r="F9" s="241"/>
      <c r="G9" s="1144" t="s">
        <v>775</v>
      </c>
      <c r="H9" s="243" t="s">
        <v>776</v>
      </c>
      <c r="I9" s="244" t="s">
        <v>777</v>
      </c>
      <c r="J9" s="244" t="s">
        <v>778</v>
      </c>
      <c r="K9" s="244"/>
      <c r="L9" s="238" t="s">
        <v>482</v>
      </c>
      <c r="M9" s="238" t="s">
        <v>483</v>
      </c>
      <c r="N9" s="244"/>
      <c r="O9" s="238" t="s">
        <v>482</v>
      </c>
      <c r="P9" s="238" t="s">
        <v>483</v>
      </c>
      <c r="Q9" s="238" t="s">
        <v>482</v>
      </c>
      <c r="R9" s="238" t="s">
        <v>483</v>
      </c>
      <c r="S9" s="244"/>
      <c r="T9" s="238" t="s">
        <v>482</v>
      </c>
      <c r="U9" s="238" t="s">
        <v>483</v>
      </c>
      <c r="V9" s="244"/>
      <c r="W9" s="244"/>
      <c r="X9" s="244"/>
      <c r="Y9" s="244" t="s">
        <v>779</v>
      </c>
      <c r="Z9" s="245" t="s">
        <v>780</v>
      </c>
      <c r="AA9" s="246" t="s">
        <v>781</v>
      </c>
    </row>
    <row r="10" spans="2:27" ht="24.95" customHeight="1">
      <c r="B10" s="247" t="s">
        <v>775</v>
      </c>
      <c r="C10" s="518" t="s">
        <v>484</v>
      </c>
      <c r="D10" s="519"/>
      <c r="E10" s="519"/>
      <c r="F10" s="520"/>
      <c r="G10" s="521"/>
      <c r="H10" s="522"/>
      <c r="I10" s="522"/>
      <c r="J10" s="522"/>
      <c r="K10" s="523"/>
      <c r="L10" s="524"/>
      <c r="M10" s="524"/>
      <c r="N10" s="524"/>
      <c r="O10" s="524"/>
      <c r="P10" s="524"/>
      <c r="Q10" s="524"/>
      <c r="R10" s="524"/>
      <c r="S10" s="524"/>
      <c r="T10" s="524"/>
      <c r="U10" s="524"/>
      <c r="V10" s="524"/>
      <c r="W10" s="524"/>
      <c r="X10" s="524"/>
      <c r="Y10" s="522"/>
      <c r="Z10" s="798">
        <f>Z11+Z37+Z49</f>
        <v>0</v>
      </c>
      <c r="AA10" s="799">
        <f>Z10*12.5</f>
        <v>0</v>
      </c>
    </row>
    <row r="11" spans="2:27" ht="24.95" customHeight="1">
      <c r="B11" s="251" t="s">
        <v>782</v>
      </c>
      <c r="C11" s="526" t="s">
        <v>486</v>
      </c>
      <c r="D11" s="527"/>
      <c r="E11" s="527"/>
      <c r="F11" s="528"/>
      <c r="G11" s="529"/>
      <c r="H11" s="530"/>
      <c r="I11" s="530"/>
      <c r="J11" s="530"/>
      <c r="K11" s="531"/>
      <c r="L11" s="532"/>
      <c r="M11" s="532"/>
      <c r="N11" s="532"/>
      <c r="O11" s="532"/>
      <c r="P11" s="532"/>
      <c r="Q11" s="532"/>
      <c r="R11" s="532"/>
      <c r="S11" s="532"/>
      <c r="T11" s="532"/>
      <c r="U11" s="532"/>
      <c r="V11" s="532"/>
      <c r="W11" s="532"/>
      <c r="X11" s="532"/>
      <c r="Y11" s="530"/>
      <c r="Z11" s="798">
        <f>Z33+Z14</f>
        <v>0</v>
      </c>
      <c r="AA11" s="533"/>
    </row>
    <row r="12" spans="2:27" ht="24.95" customHeight="1">
      <c r="B12" s="251" t="s">
        <v>783</v>
      </c>
      <c r="C12" s="1393" t="s">
        <v>488</v>
      </c>
      <c r="D12" s="1394"/>
      <c r="E12" s="1394"/>
      <c r="F12" s="1395"/>
      <c r="G12" s="801"/>
      <c r="H12" s="802"/>
      <c r="I12" s="831"/>
      <c r="J12" s="831"/>
      <c r="K12" s="531"/>
      <c r="L12" s="532"/>
      <c r="M12" s="532"/>
      <c r="N12" s="532"/>
      <c r="O12" s="532"/>
      <c r="P12" s="532"/>
      <c r="Q12" s="532"/>
      <c r="R12" s="532"/>
      <c r="S12" s="532"/>
      <c r="T12" s="532"/>
      <c r="U12" s="532"/>
      <c r="V12" s="532"/>
      <c r="W12" s="532"/>
      <c r="X12" s="532"/>
      <c r="Y12" s="530"/>
      <c r="Z12" s="534"/>
      <c r="AA12" s="535"/>
    </row>
    <row r="13" spans="2:27" ht="24.95" customHeight="1">
      <c r="B13" s="251" t="s">
        <v>784</v>
      </c>
      <c r="C13" s="1393" t="s">
        <v>490</v>
      </c>
      <c r="D13" s="1394"/>
      <c r="E13" s="1394"/>
      <c r="F13" s="1395"/>
      <c r="G13" s="801"/>
      <c r="H13" s="802"/>
      <c r="I13" s="831"/>
      <c r="J13" s="831"/>
      <c r="K13" s="531"/>
      <c r="L13" s="532"/>
      <c r="M13" s="532"/>
      <c r="N13" s="532"/>
      <c r="O13" s="532"/>
      <c r="P13" s="532"/>
      <c r="Q13" s="532"/>
      <c r="R13" s="532"/>
      <c r="S13" s="532"/>
      <c r="T13" s="532"/>
      <c r="U13" s="532"/>
      <c r="V13" s="532"/>
      <c r="W13" s="532"/>
      <c r="X13" s="532"/>
      <c r="Y13" s="530"/>
      <c r="Z13" s="534"/>
      <c r="AA13" s="535"/>
    </row>
    <row r="14" spans="2:27" ht="24.95" customHeight="1">
      <c r="B14" s="258" t="s">
        <v>776</v>
      </c>
      <c r="C14" s="536" t="s">
        <v>491</v>
      </c>
      <c r="D14" s="537"/>
      <c r="E14" s="537"/>
      <c r="F14" s="538"/>
      <c r="G14" s="798">
        <f>G15+G20+G24</f>
        <v>0</v>
      </c>
      <c r="H14" s="798">
        <f>H15+H20+H24</f>
        <v>0</v>
      </c>
      <c r="I14" s="798">
        <f t="shared" ref="I14:J14" si="0">I15+I20+I24</f>
        <v>0</v>
      </c>
      <c r="J14" s="798">
        <f t="shared" si="0"/>
        <v>0</v>
      </c>
      <c r="K14" s="531"/>
      <c r="L14" s="532"/>
      <c r="M14" s="532"/>
      <c r="N14" s="532"/>
      <c r="O14" s="532"/>
      <c r="P14" s="532"/>
      <c r="Q14" s="532"/>
      <c r="R14" s="532"/>
      <c r="S14" s="532"/>
      <c r="T14" s="539">
        <f>T15+T20+T24</f>
        <v>0</v>
      </c>
      <c r="U14" s="539">
        <f>U15+U20+U24</f>
        <v>0</v>
      </c>
      <c r="V14" s="539">
        <f>MIN(MAX(T15,T20),MAX(U15,U20))</f>
        <v>0</v>
      </c>
      <c r="W14" s="539">
        <f>MIN(MAX(T20-V14,T24),MAX(U20-V14,U24))</f>
        <v>0</v>
      </c>
      <c r="X14" s="539">
        <f>MIN(IF(MAX(T15-V14,T24-W14)&gt;0,MAX(T15-V14,T24-W14),0),IF(MAX(U15-V14,U24-W14)&gt;0,MAX(U15-V14,U24-W14,0)))</f>
        <v>0</v>
      </c>
      <c r="Y14" s="1140">
        <f>SUM(N16:N19)+SUM(N21:N23)+SUM(N25:N32)+S15+S20+S24+V14+W14+X14+ABS(T14-U14)</f>
        <v>0</v>
      </c>
      <c r="Z14" s="1140">
        <f>((SUM(N16:N19)+SUM(N21:N23)+SUM(N25:N32))*10%)+(S15*40%)+(S20*30%)+(S24*30%)+((V14+W14)*40%)+(X14*150%)+(ABS(T14-U14)*100%)</f>
        <v>0</v>
      </c>
      <c r="AA14" s="533"/>
    </row>
    <row r="15" spans="2:27" ht="24.95" customHeight="1">
      <c r="B15" s="258" t="s">
        <v>777</v>
      </c>
      <c r="C15" s="540" t="s">
        <v>492</v>
      </c>
      <c r="D15" s="537"/>
      <c r="E15" s="537"/>
      <c r="F15" s="541"/>
      <c r="G15" s="801"/>
      <c r="H15" s="802"/>
      <c r="I15" s="798">
        <f>SUM(I16:I19)</f>
        <v>0</v>
      </c>
      <c r="J15" s="798">
        <f>SUM(J16:J19)</f>
        <v>0</v>
      </c>
      <c r="K15" s="531"/>
      <c r="L15" s="532"/>
      <c r="M15" s="532"/>
      <c r="N15" s="532"/>
      <c r="O15" s="532"/>
      <c r="P15" s="532"/>
      <c r="Q15" s="539">
        <f>SUM(O16:O19)</f>
        <v>0</v>
      </c>
      <c r="R15" s="539">
        <f>SUM(P16:P19)</f>
        <v>0</v>
      </c>
      <c r="S15" s="539">
        <f>MIN(Q15:R15)</f>
        <v>0</v>
      </c>
      <c r="T15" s="539">
        <f>IF(Q15&gt;R15,Q15-S15,0)</f>
        <v>0</v>
      </c>
      <c r="U15" s="539">
        <f>IF(R15&gt;Q15,R15-S15,0)</f>
        <v>0</v>
      </c>
      <c r="V15" s="532"/>
      <c r="W15" s="532"/>
      <c r="X15" s="532"/>
      <c r="Y15" s="534"/>
      <c r="Z15" s="530"/>
      <c r="AA15" s="533"/>
    </row>
    <row r="16" spans="2:27" ht="24.95" customHeight="1">
      <c r="B16" s="258" t="s">
        <v>778</v>
      </c>
      <c r="C16" s="542"/>
      <c r="D16" s="537" t="s">
        <v>493</v>
      </c>
      <c r="E16" s="537"/>
      <c r="F16" s="541"/>
      <c r="G16" s="832"/>
      <c r="H16" s="833"/>
      <c r="I16" s="802"/>
      <c r="J16" s="802"/>
      <c r="K16" s="543">
        <v>0</v>
      </c>
      <c r="L16" s="539">
        <f>I16*K16</f>
        <v>0</v>
      </c>
      <c r="M16" s="539">
        <f>J16*K16</f>
        <v>0</v>
      </c>
      <c r="N16" s="539">
        <f>MIN(L16:M16)</f>
        <v>0</v>
      </c>
      <c r="O16" s="539">
        <f>IF(L16&gt;M16,L16-N16,0)</f>
        <v>0</v>
      </c>
      <c r="P16" s="539">
        <f>IF(M16&gt;L16,M16-N16,0)</f>
        <v>0</v>
      </c>
      <c r="Q16" s="532"/>
      <c r="R16" s="532"/>
      <c r="S16" s="532"/>
      <c r="T16" s="532"/>
      <c r="U16" s="532"/>
      <c r="V16" s="532"/>
      <c r="W16" s="532"/>
      <c r="X16" s="532"/>
      <c r="Y16" s="534"/>
      <c r="Z16" s="530"/>
      <c r="AA16" s="533"/>
    </row>
    <row r="17" spans="2:27" ht="24.95" customHeight="1">
      <c r="B17" s="258" t="s">
        <v>779</v>
      </c>
      <c r="C17" s="542"/>
      <c r="D17" s="537" t="s">
        <v>494</v>
      </c>
      <c r="E17" s="537"/>
      <c r="F17" s="541"/>
      <c r="G17" s="832"/>
      <c r="H17" s="833"/>
      <c r="I17" s="802"/>
      <c r="J17" s="802"/>
      <c r="K17" s="543">
        <v>2E-3</v>
      </c>
      <c r="L17" s="539">
        <f t="shared" ref="L17:L32" si="1">I17*K17</f>
        <v>0</v>
      </c>
      <c r="M17" s="539">
        <f t="shared" ref="M17:M32" si="2">J17*K17</f>
        <v>0</v>
      </c>
      <c r="N17" s="539">
        <f t="shared" ref="N17:N32" si="3">MIN(L17:M17)</f>
        <v>0</v>
      </c>
      <c r="O17" s="539">
        <f t="shared" ref="O17:O32" si="4">IF(L17&gt;M17,L17-N17,0)</f>
        <v>0</v>
      </c>
      <c r="P17" s="539">
        <f t="shared" ref="P17:P32" si="5">IF(M17&gt;L17,M17-N17,0)</f>
        <v>0</v>
      </c>
      <c r="Q17" s="532"/>
      <c r="R17" s="532"/>
      <c r="S17" s="532"/>
      <c r="T17" s="532"/>
      <c r="U17" s="532"/>
      <c r="V17" s="532"/>
      <c r="W17" s="532"/>
      <c r="X17" s="532"/>
      <c r="Y17" s="534"/>
      <c r="Z17" s="530"/>
      <c r="AA17" s="533"/>
    </row>
    <row r="18" spans="2:27" ht="24.95" customHeight="1">
      <c r="B18" s="258" t="s">
        <v>780</v>
      </c>
      <c r="C18" s="542"/>
      <c r="D18" s="537" t="s">
        <v>495</v>
      </c>
      <c r="E18" s="537"/>
      <c r="F18" s="541"/>
      <c r="G18" s="832"/>
      <c r="H18" s="833"/>
      <c r="I18" s="802"/>
      <c r="J18" s="802"/>
      <c r="K18" s="543">
        <v>4.0000000000000001E-3</v>
      </c>
      <c r="L18" s="539">
        <f t="shared" si="1"/>
        <v>0</v>
      </c>
      <c r="M18" s="539">
        <f t="shared" si="2"/>
        <v>0</v>
      </c>
      <c r="N18" s="539">
        <f t="shared" si="3"/>
        <v>0</v>
      </c>
      <c r="O18" s="539">
        <f t="shared" si="4"/>
        <v>0</v>
      </c>
      <c r="P18" s="539">
        <f t="shared" si="5"/>
        <v>0</v>
      </c>
      <c r="Q18" s="532"/>
      <c r="R18" s="532"/>
      <c r="S18" s="532"/>
      <c r="T18" s="532"/>
      <c r="U18" s="532"/>
      <c r="V18" s="532"/>
      <c r="W18" s="532"/>
      <c r="X18" s="532"/>
      <c r="Y18" s="534"/>
      <c r="Z18" s="530"/>
      <c r="AA18" s="533"/>
    </row>
    <row r="19" spans="2:27" ht="24.95" customHeight="1">
      <c r="B19" s="258" t="s">
        <v>781</v>
      </c>
      <c r="C19" s="542"/>
      <c r="D19" s="537" t="s">
        <v>496</v>
      </c>
      <c r="E19" s="537"/>
      <c r="F19" s="541"/>
      <c r="G19" s="832"/>
      <c r="H19" s="833"/>
      <c r="I19" s="802"/>
      <c r="J19" s="802"/>
      <c r="K19" s="543">
        <v>7.0000000000000001E-3</v>
      </c>
      <c r="L19" s="539">
        <f t="shared" si="1"/>
        <v>0</v>
      </c>
      <c r="M19" s="539">
        <f t="shared" si="2"/>
        <v>0</v>
      </c>
      <c r="N19" s="539">
        <f t="shared" si="3"/>
        <v>0</v>
      </c>
      <c r="O19" s="539">
        <f t="shared" si="4"/>
        <v>0</v>
      </c>
      <c r="P19" s="539">
        <f t="shared" si="5"/>
        <v>0</v>
      </c>
      <c r="Q19" s="532"/>
      <c r="R19" s="532"/>
      <c r="S19" s="532"/>
      <c r="T19" s="532"/>
      <c r="U19" s="532"/>
      <c r="V19" s="532"/>
      <c r="W19" s="532"/>
      <c r="X19" s="532"/>
      <c r="Y19" s="534"/>
      <c r="Z19" s="530"/>
      <c r="AA19" s="533"/>
    </row>
    <row r="20" spans="2:27" ht="24.95" customHeight="1">
      <c r="B20" s="258" t="s">
        <v>785</v>
      </c>
      <c r="C20" s="540" t="s">
        <v>497</v>
      </c>
      <c r="D20" s="537"/>
      <c r="E20" s="537"/>
      <c r="F20" s="541"/>
      <c r="G20" s="801"/>
      <c r="H20" s="802"/>
      <c r="I20" s="798">
        <f>SUM(I21:I23)</f>
        <v>0</v>
      </c>
      <c r="J20" s="798">
        <f>SUM(J21:J23)</f>
        <v>0</v>
      </c>
      <c r="K20" s="544"/>
      <c r="L20" s="532"/>
      <c r="M20" s="532"/>
      <c r="N20" s="532"/>
      <c r="O20" s="532"/>
      <c r="P20" s="532"/>
      <c r="Q20" s="539">
        <f>SUM(O21:O23)</f>
        <v>0</v>
      </c>
      <c r="R20" s="539">
        <f>SUM(P21:P23)</f>
        <v>0</v>
      </c>
      <c r="S20" s="539">
        <f>MIN(Q20:R20)</f>
        <v>0</v>
      </c>
      <c r="T20" s="539">
        <f>IF(Q20&gt;R20,Q20-S20,0)</f>
        <v>0</v>
      </c>
      <c r="U20" s="539">
        <f>IF(R20&gt;Q20,R20-S20,0)</f>
        <v>0</v>
      </c>
      <c r="V20" s="532"/>
      <c r="W20" s="532"/>
      <c r="X20" s="532"/>
      <c r="Y20" s="534"/>
      <c r="Z20" s="530"/>
      <c r="AA20" s="533"/>
    </row>
    <row r="21" spans="2:27" ht="24.95" customHeight="1">
      <c r="B21" s="258" t="s">
        <v>786</v>
      </c>
      <c r="C21" s="542"/>
      <c r="D21" s="537" t="s">
        <v>498</v>
      </c>
      <c r="E21" s="537"/>
      <c r="F21" s="541"/>
      <c r="G21" s="832"/>
      <c r="H21" s="833"/>
      <c r="I21" s="802"/>
      <c r="J21" s="802"/>
      <c r="K21" s="543">
        <v>1.2500000000000001E-2</v>
      </c>
      <c r="L21" s="539">
        <f t="shared" si="1"/>
        <v>0</v>
      </c>
      <c r="M21" s="539">
        <f t="shared" si="2"/>
        <v>0</v>
      </c>
      <c r="N21" s="539">
        <f t="shared" si="3"/>
        <v>0</v>
      </c>
      <c r="O21" s="539">
        <f t="shared" si="4"/>
        <v>0</v>
      </c>
      <c r="P21" s="539">
        <f t="shared" si="5"/>
        <v>0</v>
      </c>
      <c r="Q21" s="532"/>
      <c r="R21" s="532"/>
      <c r="S21" s="532"/>
      <c r="T21" s="532"/>
      <c r="U21" s="532"/>
      <c r="V21" s="532"/>
      <c r="W21" s="532"/>
      <c r="X21" s="532"/>
      <c r="Y21" s="534"/>
      <c r="Z21" s="530"/>
      <c r="AA21" s="533"/>
    </row>
    <row r="22" spans="2:27" ht="24.95" customHeight="1">
      <c r="B22" s="258" t="s">
        <v>787</v>
      </c>
      <c r="C22" s="542"/>
      <c r="D22" s="537" t="s">
        <v>499</v>
      </c>
      <c r="E22" s="537"/>
      <c r="F22" s="541"/>
      <c r="G22" s="832"/>
      <c r="H22" s="833"/>
      <c r="I22" s="802"/>
      <c r="J22" s="802"/>
      <c r="K22" s="543">
        <v>1.7500000000000002E-2</v>
      </c>
      <c r="L22" s="539">
        <f t="shared" si="1"/>
        <v>0</v>
      </c>
      <c r="M22" s="539">
        <f t="shared" si="2"/>
        <v>0</v>
      </c>
      <c r="N22" s="539">
        <f t="shared" si="3"/>
        <v>0</v>
      </c>
      <c r="O22" s="539">
        <f t="shared" si="4"/>
        <v>0</v>
      </c>
      <c r="P22" s="539">
        <f t="shared" si="5"/>
        <v>0</v>
      </c>
      <c r="Q22" s="532"/>
      <c r="R22" s="532"/>
      <c r="S22" s="532"/>
      <c r="T22" s="532"/>
      <c r="U22" s="532"/>
      <c r="V22" s="532"/>
      <c r="W22" s="532"/>
      <c r="X22" s="532"/>
      <c r="Y22" s="534"/>
      <c r="Z22" s="530"/>
      <c r="AA22" s="533"/>
    </row>
    <row r="23" spans="2:27" ht="24.95" customHeight="1">
      <c r="B23" s="258" t="s">
        <v>788</v>
      </c>
      <c r="C23" s="542"/>
      <c r="D23" s="537" t="s">
        <v>500</v>
      </c>
      <c r="E23" s="537"/>
      <c r="F23" s="541"/>
      <c r="G23" s="832"/>
      <c r="H23" s="833"/>
      <c r="I23" s="802"/>
      <c r="J23" s="802"/>
      <c r="K23" s="543">
        <v>2.2499999999999999E-2</v>
      </c>
      <c r="L23" s="539">
        <f t="shared" si="1"/>
        <v>0</v>
      </c>
      <c r="M23" s="539">
        <f t="shared" si="2"/>
        <v>0</v>
      </c>
      <c r="N23" s="539">
        <f t="shared" si="3"/>
        <v>0</v>
      </c>
      <c r="O23" s="539">
        <f t="shared" si="4"/>
        <v>0</v>
      </c>
      <c r="P23" s="539">
        <f t="shared" si="5"/>
        <v>0</v>
      </c>
      <c r="Q23" s="532"/>
      <c r="R23" s="532"/>
      <c r="S23" s="532"/>
      <c r="T23" s="532"/>
      <c r="U23" s="532"/>
      <c r="V23" s="532"/>
      <c r="W23" s="532"/>
      <c r="X23" s="532"/>
      <c r="Y23" s="534"/>
      <c r="Z23" s="530"/>
      <c r="AA23" s="533"/>
    </row>
    <row r="24" spans="2:27" ht="24.95" customHeight="1">
      <c r="B24" s="258" t="s">
        <v>789</v>
      </c>
      <c r="C24" s="540" t="s">
        <v>501</v>
      </c>
      <c r="D24" s="537"/>
      <c r="E24" s="537"/>
      <c r="F24" s="541"/>
      <c r="G24" s="801"/>
      <c r="H24" s="802"/>
      <c r="I24" s="798">
        <f>SUM(I25:I32)</f>
        <v>0</v>
      </c>
      <c r="J24" s="798">
        <f>SUM(J25:J32)</f>
        <v>0</v>
      </c>
      <c r="K24" s="544"/>
      <c r="L24" s="532"/>
      <c r="M24" s="532"/>
      <c r="N24" s="532"/>
      <c r="O24" s="532"/>
      <c r="P24" s="532"/>
      <c r="Q24" s="539">
        <f>SUM(O25:O32)</f>
        <v>0</v>
      </c>
      <c r="R24" s="539">
        <f>SUM(P25:P32)</f>
        <v>0</v>
      </c>
      <c r="S24" s="539">
        <f>MIN(Q24:R24)</f>
        <v>0</v>
      </c>
      <c r="T24" s="539">
        <f>IF(Q24&gt;R24,Q24-S24,0)</f>
        <v>0</v>
      </c>
      <c r="U24" s="539">
        <f>IF(R24&gt;Q24,R24-S24,0)</f>
        <v>0</v>
      </c>
      <c r="V24" s="532"/>
      <c r="W24" s="532"/>
      <c r="X24" s="532"/>
      <c r="Y24" s="534"/>
      <c r="Z24" s="530"/>
      <c r="AA24" s="533"/>
    </row>
    <row r="25" spans="2:27" ht="24.95" customHeight="1">
      <c r="B25" s="258" t="s">
        <v>790</v>
      </c>
      <c r="C25" s="542"/>
      <c r="D25" s="537" t="s">
        <v>502</v>
      </c>
      <c r="E25" s="537"/>
      <c r="F25" s="541"/>
      <c r="G25" s="832"/>
      <c r="H25" s="833"/>
      <c r="I25" s="802"/>
      <c r="J25" s="802"/>
      <c r="K25" s="543">
        <v>2.75E-2</v>
      </c>
      <c r="L25" s="539">
        <f t="shared" si="1"/>
        <v>0</v>
      </c>
      <c r="M25" s="539">
        <f t="shared" si="2"/>
        <v>0</v>
      </c>
      <c r="N25" s="539">
        <f t="shared" si="3"/>
        <v>0</v>
      </c>
      <c r="O25" s="539">
        <f t="shared" si="4"/>
        <v>0</v>
      </c>
      <c r="P25" s="539">
        <f t="shared" si="5"/>
        <v>0</v>
      </c>
      <c r="Q25" s="532"/>
      <c r="R25" s="532"/>
      <c r="S25" s="532"/>
      <c r="T25" s="532"/>
      <c r="U25" s="532"/>
      <c r="V25" s="532"/>
      <c r="W25" s="532"/>
      <c r="X25" s="532"/>
      <c r="Y25" s="534"/>
      <c r="Z25" s="530"/>
      <c r="AA25" s="533"/>
    </row>
    <row r="26" spans="2:27" ht="24.95" customHeight="1">
      <c r="B26" s="258" t="s">
        <v>791</v>
      </c>
      <c r="C26" s="542"/>
      <c r="D26" s="537" t="s">
        <v>503</v>
      </c>
      <c r="E26" s="537"/>
      <c r="F26" s="541"/>
      <c r="G26" s="832"/>
      <c r="H26" s="833"/>
      <c r="I26" s="802"/>
      <c r="J26" s="802"/>
      <c r="K26" s="543">
        <v>3.2500000000000001E-2</v>
      </c>
      <c r="L26" s="539">
        <f t="shared" si="1"/>
        <v>0</v>
      </c>
      <c r="M26" s="539">
        <f t="shared" si="2"/>
        <v>0</v>
      </c>
      <c r="N26" s="539">
        <f t="shared" si="3"/>
        <v>0</v>
      </c>
      <c r="O26" s="539">
        <f t="shared" si="4"/>
        <v>0</v>
      </c>
      <c r="P26" s="539">
        <f t="shared" si="5"/>
        <v>0</v>
      </c>
      <c r="Q26" s="532"/>
      <c r="R26" s="532"/>
      <c r="S26" s="532"/>
      <c r="T26" s="532"/>
      <c r="U26" s="532"/>
      <c r="V26" s="532"/>
      <c r="W26" s="532"/>
      <c r="X26" s="532"/>
      <c r="Y26" s="534"/>
      <c r="Z26" s="530"/>
      <c r="AA26" s="533"/>
    </row>
    <row r="27" spans="2:27" ht="24.95" customHeight="1">
      <c r="B27" s="258" t="s">
        <v>792</v>
      </c>
      <c r="C27" s="542"/>
      <c r="D27" s="537" t="s">
        <v>504</v>
      </c>
      <c r="E27" s="537"/>
      <c r="F27" s="541"/>
      <c r="G27" s="832"/>
      <c r="H27" s="833"/>
      <c r="I27" s="802"/>
      <c r="J27" s="802"/>
      <c r="K27" s="543">
        <v>3.7499999999999999E-2</v>
      </c>
      <c r="L27" s="539">
        <f t="shared" si="1"/>
        <v>0</v>
      </c>
      <c r="M27" s="539">
        <f t="shared" si="2"/>
        <v>0</v>
      </c>
      <c r="N27" s="539">
        <f t="shared" si="3"/>
        <v>0</v>
      </c>
      <c r="O27" s="539">
        <f t="shared" si="4"/>
        <v>0</v>
      </c>
      <c r="P27" s="539">
        <f t="shared" si="5"/>
        <v>0</v>
      </c>
      <c r="Q27" s="532"/>
      <c r="R27" s="532"/>
      <c r="S27" s="532"/>
      <c r="T27" s="532"/>
      <c r="U27" s="532"/>
      <c r="V27" s="532"/>
      <c r="W27" s="532"/>
      <c r="X27" s="532"/>
      <c r="Y27" s="534"/>
      <c r="Z27" s="530"/>
      <c r="AA27" s="533"/>
    </row>
    <row r="28" spans="2:27" ht="24.95" customHeight="1">
      <c r="B28" s="258" t="s">
        <v>793</v>
      </c>
      <c r="C28" s="542"/>
      <c r="D28" s="537" t="s">
        <v>505</v>
      </c>
      <c r="E28" s="537"/>
      <c r="F28" s="541"/>
      <c r="G28" s="832"/>
      <c r="H28" s="833"/>
      <c r="I28" s="802"/>
      <c r="J28" s="802"/>
      <c r="K28" s="543">
        <v>4.4999999999999998E-2</v>
      </c>
      <c r="L28" s="539">
        <f t="shared" si="1"/>
        <v>0</v>
      </c>
      <c r="M28" s="539">
        <f t="shared" si="2"/>
        <v>0</v>
      </c>
      <c r="N28" s="539">
        <f t="shared" si="3"/>
        <v>0</v>
      </c>
      <c r="O28" s="539">
        <f t="shared" si="4"/>
        <v>0</v>
      </c>
      <c r="P28" s="539">
        <f t="shared" si="5"/>
        <v>0</v>
      </c>
      <c r="Q28" s="532"/>
      <c r="R28" s="532"/>
      <c r="S28" s="532"/>
      <c r="T28" s="532"/>
      <c r="U28" s="532"/>
      <c r="V28" s="532"/>
      <c r="W28" s="532"/>
      <c r="X28" s="532"/>
      <c r="Y28" s="534"/>
      <c r="Z28" s="530"/>
      <c r="AA28" s="533"/>
    </row>
    <row r="29" spans="2:27" ht="24.95" customHeight="1">
      <c r="B29" s="258" t="s">
        <v>794</v>
      </c>
      <c r="C29" s="542"/>
      <c r="D29" s="537" t="s">
        <v>506</v>
      </c>
      <c r="E29" s="537"/>
      <c r="F29" s="541"/>
      <c r="G29" s="832"/>
      <c r="H29" s="833"/>
      <c r="I29" s="802"/>
      <c r="J29" s="802"/>
      <c r="K29" s="543">
        <v>5.2499999999999998E-2</v>
      </c>
      <c r="L29" s="539">
        <f t="shared" si="1"/>
        <v>0</v>
      </c>
      <c r="M29" s="539">
        <f t="shared" si="2"/>
        <v>0</v>
      </c>
      <c r="N29" s="539">
        <f t="shared" si="3"/>
        <v>0</v>
      </c>
      <c r="O29" s="539">
        <f t="shared" si="4"/>
        <v>0</v>
      </c>
      <c r="P29" s="539">
        <f t="shared" si="5"/>
        <v>0</v>
      </c>
      <c r="Q29" s="532"/>
      <c r="R29" s="532"/>
      <c r="S29" s="532"/>
      <c r="T29" s="532"/>
      <c r="U29" s="532"/>
      <c r="V29" s="532"/>
      <c r="W29" s="532"/>
      <c r="X29" s="532"/>
      <c r="Y29" s="534"/>
      <c r="Z29" s="530"/>
      <c r="AA29" s="533"/>
    </row>
    <row r="30" spans="2:27" ht="24.95" customHeight="1">
      <c r="B30" s="258" t="s">
        <v>795</v>
      </c>
      <c r="C30" s="542"/>
      <c r="D30" s="537" t="s">
        <v>507</v>
      </c>
      <c r="E30" s="537"/>
      <c r="F30" s="541"/>
      <c r="G30" s="832"/>
      <c r="H30" s="833"/>
      <c r="I30" s="802"/>
      <c r="J30" s="802"/>
      <c r="K30" s="543">
        <v>0.06</v>
      </c>
      <c r="L30" s="539">
        <f t="shared" si="1"/>
        <v>0</v>
      </c>
      <c r="M30" s="539">
        <f t="shared" si="2"/>
        <v>0</v>
      </c>
      <c r="N30" s="539">
        <f t="shared" si="3"/>
        <v>0</v>
      </c>
      <c r="O30" s="539">
        <f t="shared" si="4"/>
        <v>0</v>
      </c>
      <c r="P30" s="539">
        <f t="shared" si="5"/>
        <v>0</v>
      </c>
      <c r="Q30" s="532"/>
      <c r="R30" s="532"/>
      <c r="S30" s="532"/>
      <c r="T30" s="532"/>
      <c r="U30" s="532"/>
      <c r="V30" s="532"/>
      <c r="W30" s="532"/>
      <c r="X30" s="532"/>
      <c r="Y30" s="534"/>
      <c r="Z30" s="530"/>
      <c r="AA30" s="533"/>
    </row>
    <row r="31" spans="2:27" ht="24.95" customHeight="1">
      <c r="B31" s="258" t="s">
        <v>796</v>
      </c>
      <c r="C31" s="542"/>
      <c r="D31" s="537" t="s">
        <v>508</v>
      </c>
      <c r="E31" s="537"/>
      <c r="F31" s="541"/>
      <c r="G31" s="832"/>
      <c r="H31" s="833"/>
      <c r="I31" s="802"/>
      <c r="J31" s="802"/>
      <c r="K31" s="543">
        <v>0.08</v>
      </c>
      <c r="L31" s="539">
        <f t="shared" si="1"/>
        <v>0</v>
      </c>
      <c r="M31" s="539">
        <f t="shared" si="2"/>
        <v>0</v>
      </c>
      <c r="N31" s="539">
        <f t="shared" si="3"/>
        <v>0</v>
      </c>
      <c r="O31" s="539">
        <f t="shared" si="4"/>
        <v>0</v>
      </c>
      <c r="P31" s="539">
        <f t="shared" si="5"/>
        <v>0</v>
      </c>
      <c r="Q31" s="532"/>
      <c r="R31" s="532"/>
      <c r="S31" s="532"/>
      <c r="T31" s="532"/>
      <c r="U31" s="532"/>
      <c r="V31" s="532"/>
      <c r="W31" s="532"/>
      <c r="X31" s="532"/>
      <c r="Y31" s="534"/>
      <c r="Z31" s="530"/>
      <c r="AA31" s="533"/>
    </row>
    <row r="32" spans="2:27" ht="24.95" customHeight="1">
      <c r="B32" s="258" t="s">
        <v>797</v>
      </c>
      <c r="C32" s="542"/>
      <c r="D32" s="537" t="s">
        <v>509</v>
      </c>
      <c r="E32" s="537"/>
      <c r="F32" s="541"/>
      <c r="G32" s="832"/>
      <c r="H32" s="833"/>
      <c r="I32" s="802"/>
      <c r="J32" s="802"/>
      <c r="K32" s="543">
        <v>0.125</v>
      </c>
      <c r="L32" s="539">
        <f t="shared" si="1"/>
        <v>0</v>
      </c>
      <c r="M32" s="539">
        <f t="shared" si="2"/>
        <v>0</v>
      </c>
      <c r="N32" s="539">
        <f t="shared" si="3"/>
        <v>0</v>
      </c>
      <c r="O32" s="539">
        <f t="shared" si="4"/>
        <v>0</v>
      </c>
      <c r="P32" s="539">
        <f t="shared" si="5"/>
        <v>0</v>
      </c>
      <c r="Q32" s="532"/>
      <c r="R32" s="532"/>
      <c r="S32" s="532"/>
      <c r="T32" s="532"/>
      <c r="U32" s="532"/>
      <c r="V32" s="532"/>
      <c r="W32" s="532"/>
      <c r="X32" s="532"/>
      <c r="Y32" s="534"/>
      <c r="Z32" s="534"/>
      <c r="AA32" s="535"/>
    </row>
    <row r="33" spans="2:27" ht="24.95" customHeight="1">
      <c r="B33" s="258" t="s">
        <v>798</v>
      </c>
      <c r="C33" s="536" t="s">
        <v>510</v>
      </c>
      <c r="D33" s="537"/>
      <c r="E33" s="537"/>
      <c r="F33" s="538"/>
      <c r="G33" s="801"/>
      <c r="H33" s="802"/>
      <c r="I33" s="802"/>
      <c r="J33" s="802"/>
      <c r="K33" s="531"/>
      <c r="L33" s="532"/>
      <c r="M33" s="532"/>
      <c r="N33" s="532"/>
      <c r="O33" s="532"/>
      <c r="P33" s="532"/>
      <c r="Q33" s="532"/>
      <c r="R33" s="532"/>
      <c r="S33" s="532"/>
      <c r="T33" s="532"/>
      <c r="U33" s="532"/>
      <c r="V33" s="532"/>
      <c r="W33" s="532"/>
      <c r="X33" s="532"/>
      <c r="Y33" s="802"/>
      <c r="Z33" s="802"/>
      <c r="AA33" s="533"/>
    </row>
    <row r="34" spans="2:27" ht="24.95" customHeight="1">
      <c r="B34" s="258" t="s">
        <v>799</v>
      </c>
      <c r="C34" s="540" t="s">
        <v>492</v>
      </c>
      <c r="D34" s="545"/>
      <c r="E34" s="537"/>
      <c r="F34" s="538"/>
      <c r="G34" s="801"/>
      <c r="H34" s="802"/>
      <c r="I34" s="802"/>
      <c r="J34" s="802"/>
      <c r="K34" s="531"/>
      <c r="L34" s="532"/>
      <c r="M34" s="532"/>
      <c r="N34" s="532"/>
      <c r="O34" s="532"/>
      <c r="P34" s="532"/>
      <c r="Q34" s="532"/>
      <c r="R34" s="532"/>
      <c r="S34" s="532"/>
      <c r="T34" s="532"/>
      <c r="U34" s="532"/>
      <c r="V34" s="532"/>
      <c r="W34" s="532"/>
      <c r="X34" s="532"/>
      <c r="Y34" s="534"/>
      <c r="Z34" s="530"/>
      <c r="AA34" s="533"/>
    </row>
    <row r="35" spans="2:27" ht="24.95" customHeight="1">
      <c r="B35" s="258" t="s">
        <v>800</v>
      </c>
      <c r="C35" s="540" t="s">
        <v>497</v>
      </c>
      <c r="D35" s="545"/>
      <c r="E35" s="537"/>
      <c r="F35" s="538"/>
      <c r="G35" s="801"/>
      <c r="H35" s="802"/>
      <c r="I35" s="802"/>
      <c r="J35" s="802"/>
      <c r="K35" s="531"/>
      <c r="L35" s="532"/>
      <c r="M35" s="532"/>
      <c r="N35" s="532"/>
      <c r="O35" s="532"/>
      <c r="P35" s="532"/>
      <c r="Q35" s="532"/>
      <c r="R35" s="532"/>
      <c r="S35" s="532"/>
      <c r="T35" s="532"/>
      <c r="U35" s="532"/>
      <c r="V35" s="532"/>
      <c r="W35" s="532"/>
      <c r="X35" s="532"/>
      <c r="Y35" s="534"/>
      <c r="Z35" s="530"/>
      <c r="AA35" s="533"/>
    </row>
    <row r="36" spans="2:27" ht="24.95" customHeight="1">
      <c r="B36" s="258" t="s">
        <v>801</v>
      </c>
      <c r="C36" s="540" t="s">
        <v>501</v>
      </c>
      <c r="D36" s="545"/>
      <c r="E36" s="537"/>
      <c r="F36" s="538"/>
      <c r="G36" s="801"/>
      <c r="H36" s="802"/>
      <c r="I36" s="802"/>
      <c r="J36" s="802"/>
      <c r="K36" s="531"/>
      <c r="L36" s="532"/>
      <c r="M36" s="532"/>
      <c r="N36" s="532"/>
      <c r="O36" s="532"/>
      <c r="P36" s="532"/>
      <c r="Q36" s="532"/>
      <c r="R36" s="532"/>
      <c r="S36" s="532"/>
      <c r="T36" s="532"/>
      <c r="U36" s="532"/>
      <c r="V36" s="532"/>
      <c r="W36" s="532"/>
      <c r="X36" s="532"/>
      <c r="Y36" s="534"/>
      <c r="Z36" s="530"/>
      <c r="AA36" s="533"/>
    </row>
    <row r="37" spans="2:27" ht="24.95" customHeight="1">
      <c r="B37" s="258" t="s">
        <v>802</v>
      </c>
      <c r="C37" s="526" t="s">
        <v>511</v>
      </c>
      <c r="D37" s="537"/>
      <c r="E37" s="537"/>
      <c r="F37" s="538"/>
      <c r="G37" s="801"/>
      <c r="H37" s="802"/>
      <c r="I37" s="802"/>
      <c r="J37" s="802"/>
      <c r="K37" s="531"/>
      <c r="L37" s="532"/>
      <c r="M37" s="532"/>
      <c r="N37" s="532"/>
      <c r="O37" s="532"/>
      <c r="P37" s="532"/>
      <c r="Q37" s="532"/>
      <c r="R37" s="532"/>
      <c r="S37" s="532"/>
      <c r="T37" s="532"/>
      <c r="U37" s="532"/>
      <c r="V37" s="532"/>
      <c r="W37" s="532"/>
      <c r="X37" s="532"/>
      <c r="Y37" s="802"/>
      <c r="Z37" s="798">
        <f>Z38+Z47+Z48</f>
        <v>0</v>
      </c>
      <c r="AA37" s="533"/>
    </row>
    <row r="38" spans="2:27" ht="24.95" customHeight="1">
      <c r="B38" s="258">
        <v>251</v>
      </c>
      <c r="C38" s="546" t="s">
        <v>513</v>
      </c>
      <c r="D38" s="547"/>
      <c r="E38" s="547"/>
      <c r="F38" s="548"/>
      <c r="G38" s="834"/>
      <c r="H38" s="835"/>
      <c r="I38" s="835"/>
      <c r="J38" s="835"/>
      <c r="K38" s="531"/>
      <c r="L38" s="532"/>
      <c r="M38" s="532"/>
      <c r="N38" s="532"/>
      <c r="O38" s="532"/>
      <c r="P38" s="532"/>
      <c r="Q38" s="532"/>
      <c r="R38" s="532"/>
      <c r="S38" s="532"/>
      <c r="T38" s="532"/>
      <c r="U38" s="532"/>
      <c r="V38" s="532"/>
      <c r="W38" s="532"/>
      <c r="X38" s="532"/>
      <c r="Y38" s="550"/>
      <c r="Z38" s="798">
        <f>Z39+Z40+Z44+Z45+Z46</f>
        <v>0</v>
      </c>
      <c r="AA38" s="533"/>
    </row>
    <row r="39" spans="2:27" ht="24.95" customHeight="1">
      <c r="B39" s="258" t="s">
        <v>803</v>
      </c>
      <c r="C39" s="551" t="s">
        <v>514</v>
      </c>
      <c r="D39" s="552"/>
      <c r="E39" s="552"/>
      <c r="F39" s="553"/>
      <c r="G39" s="801"/>
      <c r="H39" s="802"/>
      <c r="I39" s="802"/>
      <c r="J39" s="802"/>
      <c r="K39" s="531"/>
      <c r="L39" s="532"/>
      <c r="M39" s="532"/>
      <c r="N39" s="532"/>
      <c r="O39" s="532"/>
      <c r="P39" s="532"/>
      <c r="Q39" s="532"/>
      <c r="R39" s="532"/>
      <c r="S39" s="532"/>
      <c r="T39" s="532"/>
      <c r="U39" s="532"/>
      <c r="V39" s="532"/>
      <c r="W39" s="532"/>
      <c r="X39" s="532"/>
      <c r="Y39" s="802"/>
      <c r="Z39" s="802"/>
      <c r="AA39" s="533"/>
    </row>
    <row r="40" spans="2:27" ht="24.95" customHeight="1">
      <c r="B40" s="258" t="s">
        <v>804</v>
      </c>
      <c r="C40" s="551" t="s">
        <v>515</v>
      </c>
      <c r="D40" s="547"/>
      <c r="E40" s="547"/>
      <c r="F40" s="553"/>
      <c r="G40" s="801"/>
      <c r="H40" s="802"/>
      <c r="I40" s="802"/>
      <c r="J40" s="802"/>
      <c r="K40" s="531"/>
      <c r="L40" s="532"/>
      <c r="M40" s="532"/>
      <c r="N40" s="532"/>
      <c r="O40" s="532"/>
      <c r="P40" s="532"/>
      <c r="Q40" s="532"/>
      <c r="R40" s="532"/>
      <c r="S40" s="532"/>
      <c r="T40" s="532"/>
      <c r="U40" s="532"/>
      <c r="V40" s="532"/>
      <c r="W40" s="532"/>
      <c r="X40" s="532"/>
      <c r="Y40" s="802"/>
      <c r="Z40" s="798">
        <f>Z41+Z42+Z43</f>
        <v>0</v>
      </c>
      <c r="AA40" s="533"/>
    </row>
    <row r="41" spans="2:27" ht="24.95" customHeight="1">
      <c r="B41" s="258" t="s">
        <v>805</v>
      </c>
      <c r="C41" s="554" t="s">
        <v>516</v>
      </c>
      <c r="D41" s="547"/>
      <c r="E41" s="555"/>
      <c r="F41" s="553"/>
      <c r="G41" s="801"/>
      <c r="H41" s="802"/>
      <c r="I41" s="802"/>
      <c r="J41" s="802"/>
      <c r="K41" s="531"/>
      <c r="L41" s="532"/>
      <c r="M41" s="532"/>
      <c r="N41" s="532"/>
      <c r="O41" s="532"/>
      <c r="P41" s="532"/>
      <c r="Q41" s="532"/>
      <c r="R41" s="532"/>
      <c r="S41" s="532"/>
      <c r="T41" s="532"/>
      <c r="U41" s="532"/>
      <c r="V41" s="532"/>
      <c r="W41" s="532"/>
      <c r="X41" s="532"/>
      <c r="Y41" s="802"/>
      <c r="Z41" s="802"/>
      <c r="AA41" s="533"/>
    </row>
    <row r="42" spans="2:27" ht="24.95" customHeight="1">
      <c r="B42" s="258" t="s">
        <v>806</v>
      </c>
      <c r="C42" s="554" t="s">
        <v>517</v>
      </c>
      <c r="D42" s="547"/>
      <c r="E42" s="555"/>
      <c r="F42" s="553"/>
      <c r="G42" s="801"/>
      <c r="H42" s="802"/>
      <c r="I42" s="802"/>
      <c r="J42" s="802"/>
      <c r="K42" s="531"/>
      <c r="L42" s="532"/>
      <c r="M42" s="532"/>
      <c r="N42" s="532"/>
      <c r="O42" s="532"/>
      <c r="P42" s="532"/>
      <c r="Q42" s="532"/>
      <c r="R42" s="532"/>
      <c r="S42" s="532"/>
      <c r="T42" s="532"/>
      <c r="U42" s="532"/>
      <c r="V42" s="532"/>
      <c r="W42" s="532"/>
      <c r="X42" s="532"/>
      <c r="Y42" s="802"/>
      <c r="Z42" s="802"/>
      <c r="AA42" s="533"/>
    </row>
    <row r="43" spans="2:27" ht="24.95" customHeight="1">
      <c r="B43" s="258" t="s">
        <v>807</v>
      </c>
      <c r="C43" s="554" t="s">
        <v>518</v>
      </c>
      <c r="D43" s="547"/>
      <c r="E43" s="555"/>
      <c r="F43" s="553"/>
      <c r="G43" s="801"/>
      <c r="H43" s="802"/>
      <c r="I43" s="802"/>
      <c r="J43" s="802"/>
      <c r="K43" s="531"/>
      <c r="L43" s="532"/>
      <c r="M43" s="532"/>
      <c r="N43" s="532"/>
      <c r="O43" s="532"/>
      <c r="P43" s="532"/>
      <c r="Q43" s="532"/>
      <c r="R43" s="532"/>
      <c r="S43" s="532"/>
      <c r="T43" s="532"/>
      <c r="U43" s="532"/>
      <c r="V43" s="532"/>
      <c r="W43" s="532"/>
      <c r="X43" s="532"/>
      <c r="Y43" s="802"/>
      <c r="Z43" s="802"/>
      <c r="AA43" s="533"/>
    </row>
    <row r="44" spans="2:27" ht="24.95" customHeight="1">
      <c r="B44" s="258" t="s">
        <v>808</v>
      </c>
      <c r="C44" s="551" t="s">
        <v>519</v>
      </c>
      <c r="D44" s="547"/>
      <c r="E44" s="547"/>
      <c r="F44" s="553"/>
      <c r="G44" s="801"/>
      <c r="H44" s="802"/>
      <c r="I44" s="802"/>
      <c r="J44" s="802"/>
      <c r="K44" s="531"/>
      <c r="L44" s="532"/>
      <c r="M44" s="532"/>
      <c r="N44" s="532"/>
      <c r="O44" s="532"/>
      <c r="P44" s="532"/>
      <c r="Q44" s="532"/>
      <c r="R44" s="532"/>
      <c r="S44" s="532"/>
      <c r="T44" s="532"/>
      <c r="U44" s="532"/>
      <c r="V44" s="532"/>
      <c r="W44" s="532"/>
      <c r="X44" s="532"/>
      <c r="Y44" s="802"/>
      <c r="Z44" s="798">
        <f>Y44*0.08</f>
        <v>0</v>
      </c>
      <c r="AA44" s="533"/>
    </row>
    <row r="45" spans="2:27" ht="24.95" customHeight="1">
      <c r="B45" s="258" t="s">
        <v>809</v>
      </c>
      <c r="C45" s="551" t="s">
        <v>520</v>
      </c>
      <c r="D45" s="547"/>
      <c r="E45" s="547"/>
      <c r="F45" s="553"/>
      <c r="G45" s="801"/>
      <c r="H45" s="802"/>
      <c r="I45" s="802"/>
      <c r="J45" s="802"/>
      <c r="K45" s="531"/>
      <c r="L45" s="532"/>
      <c r="M45" s="532"/>
      <c r="N45" s="532"/>
      <c r="O45" s="532"/>
      <c r="P45" s="532"/>
      <c r="Q45" s="532"/>
      <c r="R45" s="532"/>
      <c r="S45" s="532"/>
      <c r="T45" s="532"/>
      <c r="U45" s="532"/>
      <c r="V45" s="532"/>
      <c r="W45" s="532"/>
      <c r="X45" s="532"/>
      <c r="Y45" s="802"/>
      <c r="Z45" s="798">
        <f>Y45*0.12</f>
        <v>0</v>
      </c>
      <c r="AA45" s="533"/>
    </row>
    <row r="46" spans="2:27" ht="24.95" customHeight="1">
      <c r="B46" s="258" t="s">
        <v>810</v>
      </c>
      <c r="C46" s="556" t="s">
        <v>522</v>
      </c>
      <c r="D46" s="547"/>
      <c r="E46" s="547"/>
      <c r="F46" s="553"/>
      <c r="G46" s="801"/>
      <c r="H46" s="802"/>
      <c r="I46" s="802"/>
      <c r="J46" s="802"/>
      <c r="K46" s="531"/>
      <c r="L46" s="532"/>
      <c r="M46" s="532"/>
      <c r="N46" s="532"/>
      <c r="O46" s="532"/>
      <c r="P46" s="532"/>
      <c r="Q46" s="532"/>
      <c r="R46" s="532"/>
      <c r="S46" s="532"/>
      <c r="T46" s="532"/>
      <c r="U46" s="532"/>
      <c r="V46" s="532"/>
      <c r="W46" s="532"/>
      <c r="X46" s="532"/>
      <c r="Y46" s="802"/>
      <c r="Z46" s="802"/>
      <c r="AA46" s="533"/>
    </row>
    <row r="47" spans="2:27" ht="24.95" customHeight="1">
      <c r="B47" s="258">
        <v>325</v>
      </c>
      <c r="C47" s="546" t="s">
        <v>524</v>
      </c>
      <c r="D47" s="557"/>
      <c r="E47" s="547"/>
      <c r="F47" s="548"/>
      <c r="G47" s="549"/>
      <c r="H47" s="550"/>
      <c r="I47" s="550"/>
      <c r="J47" s="550"/>
      <c r="K47" s="531"/>
      <c r="L47" s="532"/>
      <c r="M47" s="532"/>
      <c r="N47" s="532"/>
      <c r="O47" s="532"/>
      <c r="P47" s="532"/>
      <c r="Q47" s="532"/>
      <c r="R47" s="532"/>
      <c r="S47" s="532"/>
      <c r="T47" s="532"/>
      <c r="U47" s="532"/>
      <c r="V47" s="532"/>
      <c r="W47" s="532"/>
      <c r="X47" s="532"/>
      <c r="Y47" s="550"/>
      <c r="Z47" s="839"/>
      <c r="AA47" s="533"/>
    </row>
    <row r="48" spans="2:27" ht="24.95" customHeight="1">
      <c r="B48" s="258">
        <v>330</v>
      </c>
      <c r="C48" s="546" t="s">
        <v>525</v>
      </c>
      <c r="D48" s="557"/>
      <c r="E48" s="547"/>
      <c r="F48" s="548"/>
      <c r="G48" s="549"/>
      <c r="H48" s="550"/>
      <c r="I48" s="550"/>
      <c r="J48" s="550"/>
      <c r="K48" s="531"/>
      <c r="L48" s="532"/>
      <c r="M48" s="532"/>
      <c r="N48" s="532"/>
      <c r="O48" s="532"/>
      <c r="P48" s="532"/>
      <c r="Q48" s="532"/>
      <c r="R48" s="532"/>
      <c r="S48" s="532"/>
      <c r="T48" s="532"/>
      <c r="U48" s="532"/>
      <c r="V48" s="532"/>
      <c r="W48" s="532"/>
      <c r="X48" s="532"/>
      <c r="Y48" s="550"/>
      <c r="Z48" s="839"/>
      <c r="AA48" s="533"/>
    </row>
    <row r="49" spans="2:27" ht="24.95" customHeight="1">
      <c r="B49" s="258" t="s">
        <v>811</v>
      </c>
      <c r="C49" s="542" t="s">
        <v>526</v>
      </c>
      <c r="D49" s="558"/>
      <c r="E49" s="537"/>
      <c r="F49" s="559"/>
      <c r="G49" s="560"/>
      <c r="H49" s="561"/>
      <c r="I49" s="561"/>
      <c r="J49" s="561"/>
      <c r="K49" s="562"/>
      <c r="L49" s="563"/>
      <c r="M49" s="563"/>
      <c r="N49" s="563"/>
      <c r="O49" s="563"/>
      <c r="P49" s="563"/>
      <c r="Q49" s="563"/>
      <c r="R49" s="563"/>
      <c r="S49" s="563"/>
      <c r="T49" s="563"/>
      <c r="U49" s="563"/>
      <c r="V49" s="563"/>
      <c r="W49" s="563"/>
      <c r="X49" s="563"/>
      <c r="Y49" s="561"/>
      <c r="Z49" s="798">
        <f>Z50+Z51+Z52+Z53+Z54</f>
        <v>0</v>
      </c>
      <c r="AA49" s="533"/>
    </row>
    <row r="50" spans="2:27" ht="24.95" customHeight="1">
      <c r="B50" s="258">
        <v>360</v>
      </c>
      <c r="C50" s="536" t="s">
        <v>527</v>
      </c>
      <c r="D50" s="558"/>
      <c r="E50" s="537"/>
      <c r="F50" s="559"/>
      <c r="G50" s="560"/>
      <c r="H50" s="561"/>
      <c r="I50" s="561"/>
      <c r="J50" s="561"/>
      <c r="K50" s="562"/>
      <c r="L50" s="563"/>
      <c r="M50" s="563"/>
      <c r="N50" s="563"/>
      <c r="O50" s="563"/>
      <c r="P50" s="563"/>
      <c r="Q50" s="563"/>
      <c r="R50" s="563"/>
      <c r="S50" s="563"/>
      <c r="T50" s="563"/>
      <c r="U50" s="563"/>
      <c r="V50" s="563"/>
      <c r="W50" s="563"/>
      <c r="X50" s="563"/>
      <c r="Y50" s="561"/>
      <c r="Z50" s="841"/>
      <c r="AA50" s="533"/>
    </row>
    <row r="51" spans="2:27" ht="24.95" customHeight="1">
      <c r="B51" s="258">
        <v>370</v>
      </c>
      <c r="C51" s="536" t="s">
        <v>528</v>
      </c>
      <c r="D51" s="558"/>
      <c r="E51" s="537"/>
      <c r="F51" s="559"/>
      <c r="G51" s="560"/>
      <c r="H51" s="561"/>
      <c r="I51" s="561"/>
      <c r="J51" s="561"/>
      <c r="K51" s="562"/>
      <c r="L51" s="563"/>
      <c r="M51" s="563"/>
      <c r="N51" s="563"/>
      <c r="O51" s="563"/>
      <c r="P51" s="563"/>
      <c r="Q51" s="563"/>
      <c r="R51" s="563"/>
      <c r="S51" s="563"/>
      <c r="T51" s="563"/>
      <c r="U51" s="563"/>
      <c r="V51" s="563"/>
      <c r="W51" s="563"/>
      <c r="X51" s="563"/>
      <c r="Y51" s="561"/>
      <c r="Z51" s="841"/>
      <c r="AA51" s="533"/>
    </row>
    <row r="52" spans="2:27" ht="24.95" customHeight="1">
      <c r="B52" s="258">
        <v>380</v>
      </c>
      <c r="C52" s="536" t="s">
        <v>529</v>
      </c>
      <c r="D52" s="558"/>
      <c r="E52" s="537"/>
      <c r="F52" s="559"/>
      <c r="G52" s="560"/>
      <c r="H52" s="561"/>
      <c r="I52" s="561"/>
      <c r="J52" s="561"/>
      <c r="K52" s="562"/>
      <c r="L52" s="563"/>
      <c r="M52" s="563"/>
      <c r="N52" s="563"/>
      <c r="O52" s="563"/>
      <c r="P52" s="563"/>
      <c r="Q52" s="563"/>
      <c r="R52" s="563"/>
      <c r="S52" s="563"/>
      <c r="T52" s="563"/>
      <c r="U52" s="563"/>
      <c r="V52" s="563"/>
      <c r="W52" s="563"/>
      <c r="X52" s="563"/>
      <c r="Y52" s="561"/>
      <c r="Z52" s="841"/>
      <c r="AA52" s="533"/>
    </row>
    <row r="53" spans="2:27" ht="24.95" customHeight="1">
      <c r="B53" s="761" t="s">
        <v>530</v>
      </c>
      <c r="C53" s="1145" t="s">
        <v>531</v>
      </c>
      <c r="D53" s="767"/>
      <c r="E53" s="768"/>
      <c r="F53" s="1141"/>
      <c r="G53" s="604"/>
      <c r="H53" s="605"/>
      <c r="I53" s="605"/>
      <c r="J53" s="605"/>
      <c r="K53" s="606"/>
      <c r="L53" s="607"/>
      <c r="M53" s="607"/>
      <c r="N53" s="607"/>
      <c r="O53" s="607"/>
      <c r="P53" s="607"/>
      <c r="Q53" s="607"/>
      <c r="R53" s="607"/>
      <c r="S53" s="607"/>
      <c r="T53" s="607"/>
      <c r="U53" s="607"/>
      <c r="V53" s="607"/>
      <c r="W53" s="607"/>
      <c r="X53" s="607"/>
      <c r="Y53" s="605"/>
      <c r="Z53" s="843"/>
      <c r="AA53" s="571"/>
    </row>
    <row r="54" spans="2:27" ht="24.95" customHeight="1" thickBot="1">
      <c r="B54" s="277">
        <v>390</v>
      </c>
      <c r="C54" s="564" t="s">
        <v>532</v>
      </c>
      <c r="D54" s="565"/>
      <c r="E54" s="565"/>
      <c r="F54" s="566"/>
      <c r="G54" s="567"/>
      <c r="H54" s="568"/>
      <c r="I54" s="568"/>
      <c r="J54" s="568"/>
      <c r="K54" s="569"/>
      <c r="L54" s="570"/>
      <c r="M54" s="570"/>
      <c r="N54" s="570"/>
      <c r="O54" s="570"/>
      <c r="P54" s="570"/>
      <c r="Q54" s="570"/>
      <c r="R54" s="570"/>
      <c r="S54" s="570"/>
      <c r="T54" s="570"/>
      <c r="U54" s="570"/>
      <c r="V54" s="570"/>
      <c r="W54" s="570"/>
      <c r="X54" s="570"/>
      <c r="Y54" s="568"/>
      <c r="Z54" s="811"/>
      <c r="AA54" s="571"/>
    </row>
    <row r="55" spans="2:27" ht="15">
      <c r="B55" s="284"/>
      <c r="C55" s="285"/>
      <c r="D55" s="285"/>
      <c r="E55" s="285"/>
      <c r="F55" s="285"/>
      <c r="G55" s="286"/>
      <c r="H55" s="286"/>
      <c r="I55" s="286"/>
      <c r="J55" s="286"/>
      <c r="K55" s="284"/>
      <c r="L55" s="286"/>
      <c r="M55" s="286"/>
      <c r="N55" s="286"/>
      <c r="O55" s="286"/>
      <c r="P55" s="286"/>
      <c r="Q55" s="286"/>
      <c r="R55" s="286"/>
      <c r="S55" s="286"/>
      <c r="T55" s="286"/>
      <c r="U55" s="286"/>
      <c r="V55" s="286"/>
      <c r="W55" s="286"/>
      <c r="X55" s="286"/>
      <c r="Y55" s="286"/>
      <c r="Z55" s="285"/>
      <c r="AA55" s="285"/>
    </row>
  </sheetData>
  <sheetProtection algorithmName="SHA-512" hashValue="E/GcIoUuhy0EZU6qCjKRsoWbv321J9wkUlWfr5KG2IJfAXshZI49SuEZ03gUH1YN0gWVby4yIwtExF+zf0UX0A==" saltValue="ND/FolQCoyNBKskHQ7PBqg==" spinCount="100000" sheet="1" objects="1" scenarios="1"/>
  <mergeCells count="17">
    <mergeCell ref="Y7:Y8"/>
    <mergeCell ref="C12:F12"/>
    <mergeCell ref="B2:AA2"/>
    <mergeCell ref="G6:Y6"/>
    <mergeCell ref="Z6:Z8"/>
    <mergeCell ref="AA6:AA8"/>
    <mergeCell ref="G7:H7"/>
    <mergeCell ref="I7:J7"/>
    <mergeCell ref="K7:K8"/>
    <mergeCell ref="L7:M8"/>
    <mergeCell ref="N7:N8"/>
    <mergeCell ref="O7:P8"/>
    <mergeCell ref="C13:F13"/>
    <mergeCell ref="Q7:R8"/>
    <mergeCell ref="S7:S8"/>
    <mergeCell ref="T7:U8"/>
    <mergeCell ref="V7:X7"/>
  </mergeCells>
  <printOptions horizontalCentered="1" verticalCentered="1"/>
  <pageMargins left="0.31496062992125984" right="0.31496062992125984" top="0.74803149606299213" bottom="0.74803149606299213" header="0.31496062992125984" footer="0.31496062992125984"/>
  <pageSetup paperSize="8" scale="33" orientation="landscape" r:id="rId1"/>
  <headerFooter scaleWithDoc="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8">
    <tabColor theme="4" tint="0.59999389629810485"/>
    <pageSetUpPr fitToPage="1"/>
  </sheetPr>
  <dimension ref="B1:AA55"/>
  <sheetViews>
    <sheetView showGridLines="0" zoomScale="40" zoomScaleNormal="40" zoomScaleSheetLayoutView="25" workbookViewId="0">
      <selection activeCell="F4" sqref="F4"/>
    </sheetView>
  </sheetViews>
  <sheetFormatPr defaultColWidth="11.625" defaultRowHeight="12.75"/>
  <cols>
    <col min="1" max="1" width="2.25" style="220" customWidth="1"/>
    <col min="2" max="2" width="11.625" style="219" customWidth="1"/>
    <col min="3" max="3" width="7.5" style="220" customWidth="1"/>
    <col min="4" max="4" width="6.25" style="220" customWidth="1"/>
    <col min="5" max="5" width="28.25" style="220" customWidth="1"/>
    <col min="6" max="6" width="55.625" style="220" customWidth="1"/>
    <col min="7" max="10" width="19.875" style="221" customWidth="1"/>
    <col min="11" max="11" width="19.875" style="219" customWidth="1"/>
    <col min="12" max="13" width="19.875" style="221" customWidth="1"/>
    <col min="14" max="14" width="21.5" style="221" customWidth="1"/>
    <col min="15" max="18" width="19.875" style="221" customWidth="1"/>
    <col min="19" max="19" width="21.625" style="221" customWidth="1"/>
    <col min="20" max="25" width="19.875" style="221" customWidth="1"/>
    <col min="26" max="26" width="19.875" style="220" customWidth="1"/>
    <col min="27" max="27" width="20.625" style="220" customWidth="1"/>
    <col min="28" max="268" width="10" style="220" customWidth="1"/>
    <col min="269" max="16384" width="11.625" style="220"/>
  </cols>
  <sheetData>
    <row r="1" spans="2:27" ht="13.5" thickBot="1"/>
    <row r="2" spans="2:27" s="222" customFormat="1" ht="36" customHeight="1" thickBot="1">
      <c r="B2" s="1379" t="s">
        <v>475</v>
      </c>
      <c r="C2" s="1380"/>
      <c r="D2" s="1380"/>
      <c r="E2" s="1380"/>
      <c r="F2" s="1380"/>
      <c r="G2" s="1380"/>
      <c r="H2" s="1380"/>
      <c r="I2" s="1380"/>
      <c r="J2" s="1380"/>
      <c r="K2" s="1380"/>
      <c r="L2" s="1380"/>
      <c r="M2" s="1380"/>
      <c r="N2" s="1380"/>
      <c r="O2" s="1380"/>
      <c r="P2" s="1380"/>
      <c r="Q2" s="1380"/>
      <c r="R2" s="1380"/>
      <c r="S2" s="1380"/>
      <c r="T2" s="1380"/>
      <c r="U2" s="1380"/>
      <c r="V2" s="1380"/>
      <c r="W2" s="1380"/>
      <c r="X2" s="1380"/>
      <c r="Y2" s="1380"/>
      <c r="Z2" s="1380"/>
      <c r="AA2" s="1381"/>
    </row>
    <row r="3" spans="2:27" s="224" customFormat="1" ht="9" customHeight="1">
      <c r="B3" s="223"/>
      <c r="C3" s="223"/>
      <c r="D3" s="223"/>
      <c r="E3" s="223"/>
      <c r="F3" s="223"/>
      <c r="G3" s="223"/>
      <c r="H3" s="223"/>
      <c r="I3" s="223"/>
      <c r="J3" s="223"/>
      <c r="K3" s="515"/>
      <c r="L3" s="223"/>
      <c r="M3" s="223"/>
      <c r="N3" s="223"/>
      <c r="O3" s="223"/>
      <c r="P3" s="223"/>
      <c r="Q3" s="223"/>
      <c r="R3" s="223"/>
      <c r="S3" s="223"/>
      <c r="T3" s="223"/>
      <c r="U3" s="223"/>
      <c r="V3" s="223"/>
      <c r="W3" s="223"/>
      <c r="X3" s="223"/>
      <c r="Y3" s="223"/>
      <c r="Z3" s="223"/>
      <c r="AA3" s="223"/>
    </row>
    <row r="4" spans="2:27" s="227" customFormat="1" ht="29.25" customHeight="1">
      <c r="B4" s="225"/>
      <c r="C4" s="226" t="s">
        <v>476</v>
      </c>
      <c r="F4" s="516" t="s">
        <v>997</v>
      </c>
      <c r="G4" s="228"/>
      <c r="H4" s="228"/>
      <c r="I4" s="229"/>
      <c r="J4" s="229"/>
      <c r="K4" s="517"/>
      <c r="L4" s="229"/>
      <c r="M4" s="229"/>
      <c r="N4" s="229"/>
      <c r="O4" s="229"/>
      <c r="P4" s="229"/>
      <c r="Q4" s="229"/>
      <c r="R4" s="229"/>
      <c r="S4" s="229"/>
      <c r="T4" s="229"/>
      <c r="U4" s="229"/>
      <c r="V4" s="229"/>
      <c r="W4" s="229"/>
      <c r="X4" s="229"/>
      <c r="Y4" s="229"/>
    </row>
    <row r="5" spans="2:27" s="227" customFormat="1" ht="9.75" customHeight="1" thickBot="1">
      <c r="B5" s="225"/>
      <c r="C5" s="222"/>
      <c r="G5" s="228"/>
      <c r="I5" s="229"/>
      <c r="J5" s="229"/>
      <c r="K5" s="517"/>
      <c r="L5" s="229"/>
      <c r="M5" s="229"/>
      <c r="N5" s="229"/>
      <c r="O5" s="229"/>
      <c r="P5" s="229"/>
      <c r="Q5" s="229"/>
      <c r="R5" s="229"/>
      <c r="S5" s="229"/>
      <c r="T5" s="229"/>
      <c r="U5" s="229"/>
      <c r="V5" s="229"/>
      <c r="W5" s="229"/>
      <c r="X5" s="229"/>
      <c r="Y5" s="229"/>
    </row>
    <row r="6" spans="2:27" ht="15.75" customHeight="1">
      <c r="B6" s="230"/>
      <c r="C6" s="231"/>
      <c r="D6" s="231"/>
      <c r="E6" s="231"/>
      <c r="F6" s="232"/>
      <c r="G6" s="1382" t="s">
        <v>477</v>
      </c>
      <c r="H6" s="1382"/>
      <c r="I6" s="1382"/>
      <c r="J6" s="1382"/>
      <c r="K6" s="1382"/>
      <c r="L6" s="1382"/>
      <c r="M6" s="1382"/>
      <c r="N6" s="1382"/>
      <c r="O6" s="1382"/>
      <c r="P6" s="1382"/>
      <c r="Q6" s="1382"/>
      <c r="R6" s="1382"/>
      <c r="S6" s="1382"/>
      <c r="T6" s="1382"/>
      <c r="U6" s="1382"/>
      <c r="V6" s="1382"/>
      <c r="W6" s="1382"/>
      <c r="X6" s="1382"/>
      <c r="Y6" s="1383"/>
      <c r="Z6" s="1384" t="s">
        <v>449</v>
      </c>
      <c r="AA6" s="1387" t="s">
        <v>478</v>
      </c>
    </row>
    <row r="7" spans="2:27" ht="67.5" customHeight="1">
      <c r="B7" s="233"/>
      <c r="C7" s="234"/>
      <c r="D7" s="234"/>
      <c r="E7" s="234"/>
      <c r="F7" s="235"/>
      <c r="G7" s="1389" t="s">
        <v>479</v>
      </c>
      <c r="H7" s="1390"/>
      <c r="I7" s="1391" t="s">
        <v>480</v>
      </c>
      <c r="J7" s="1390"/>
      <c r="K7" s="1392" t="s">
        <v>764</v>
      </c>
      <c r="L7" s="1401" t="s">
        <v>765</v>
      </c>
      <c r="M7" s="1402"/>
      <c r="N7" s="1392" t="s">
        <v>766</v>
      </c>
      <c r="O7" s="1401" t="s">
        <v>767</v>
      </c>
      <c r="P7" s="1402"/>
      <c r="Q7" s="1401" t="s">
        <v>768</v>
      </c>
      <c r="R7" s="1402"/>
      <c r="S7" s="1400" t="s">
        <v>769</v>
      </c>
      <c r="T7" s="1401" t="s">
        <v>770</v>
      </c>
      <c r="U7" s="1402"/>
      <c r="V7" s="1391" t="s">
        <v>771</v>
      </c>
      <c r="W7" s="1389"/>
      <c r="X7" s="1390"/>
      <c r="Y7" s="1392" t="s">
        <v>481</v>
      </c>
      <c r="Z7" s="1385"/>
      <c r="AA7" s="1388"/>
    </row>
    <row r="8" spans="2:27" ht="49.5" customHeight="1">
      <c r="B8" s="233"/>
      <c r="C8" s="234"/>
      <c r="D8" s="234"/>
      <c r="E8" s="234"/>
      <c r="F8" s="235"/>
      <c r="G8" s="1142" t="s">
        <v>482</v>
      </c>
      <c r="H8" s="1143" t="s">
        <v>483</v>
      </c>
      <c r="I8" s="238" t="s">
        <v>482</v>
      </c>
      <c r="J8" s="238" t="s">
        <v>483</v>
      </c>
      <c r="K8" s="1386"/>
      <c r="L8" s="1398"/>
      <c r="M8" s="1399"/>
      <c r="N8" s="1386"/>
      <c r="O8" s="1398"/>
      <c r="P8" s="1399"/>
      <c r="Q8" s="1398"/>
      <c r="R8" s="1399"/>
      <c r="S8" s="1400"/>
      <c r="T8" s="1398"/>
      <c r="U8" s="1399"/>
      <c r="V8" s="238" t="s">
        <v>772</v>
      </c>
      <c r="W8" s="238" t="s">
        <v>773</v>
      </c>
      <c r="X8" s="238" t="s">
        <v>774</v>
      </c>
      <c r="Y8" s="1386"/>
      <c r="Z8" s="1386"/>
      <c r="AA8" s="1388"/>
    </row>
    <row r="9" spans="2:27" ht="20.25" customHeight="1">
      <c r="B9" s="239"/>
      <c r="C9" s="240"/>
      <c r="D9" s="240"/>
      <c r="E9" s="240"/>
      <c r="F9" s="241"/>
      <c r="G9" s="1144" t="s">
        <v>775</v>
      </c>
      <c r="H9" s="243" t="s">
        <v>776</v>
      </c>
      <c r="I9" s="244" t="s">
        <v>777</v>
      </c>
      <c r="J9" s="244" t="s">
        <v>778</v>
      </c>
      <c r="K9" s="244"/>
      <c r="L9" s="238" t="s">
        <v>482</v>
      </c>
      <c r="M9" s="238" t="s">
        <v>483</v>
      </c>
      <c r="N9" s="244"/>
      <c r="O9" s="238" t="s">
        <v>482</v>
      </c>
      <c r="P9" s="238" t="s">
        <v>483</v>
      </c>
      <c r="Q9" s="238" t="s">
        <v>482</v>
      </c>
      <c r="R9" s="238" t="s">
        <v>483</v>
      </c>
      <c r="S9" s="244"/>
      <c r="T9" s="238" t="s">
        <v>482</v>
      </c>
      <c r="U9" s="238" t="s">
        <v>483</v>
      </c>
      <c r="V9" s="244"/>
      <c r="W9" s="244"/>
      <c r="X9" s="244"/>
      <c r="Y9" s="244" t="s">
        <v>779</v>
      </c>
      <c r="Z9" s="245" t="s">
        <v>780</v>
      </c>
      <c r="AA9" s="246" t="s">
        <v>781</v>
      </c>
    </row>
    <row r="10" spans="2:27" ht="24.95" customHeight="1">
      <c r="B10" s="247" t="s">
        <v>775</v>
      </c>
      <c r="C10" s="518" t="s">
        <v>484</v>
      </c>
      <c r="D10" s="519"/>
      <c r="E10" s="519"/>
      <c r="F10" s="520"/>
      <c r="G10" s="521"/>
      <c r="H10" s="522"/>
      <c r="I10" s="522"/>
      <c r="J10" s="522"/>
      <c r="K10" s="523"/>
      <c r="L10" s="524"/>
      <c r="M10" s="524"/>
      <c r="N10" s="524"/>
      <c r="O10" s="524"/>
      <c r="P10" s="524"/>
      <c r="Q10" s="524"/>
      <c r="R10" s="524"/>
      <c r="S10" s="524"/>
      <c r="T10" s="524"/>
      <c r="U10" s="524"/>
      <c r="V10" s="524"/>
      <c r="W10" s="524"/>
      <c r="X10" s="524"/>
      <c r="Y10" s="522"/>
      <c r="Z10" s="798">
        <f>Z11+Z37+Z49</f>
        <v>0</v>
      </c>
      <c r="AA10" s="799">
        <f>Z10*12.5</f>
        <v>0</v>
      </c>
    </row>
    <row r="11" spans="2:27" ht="24.95" customHeight="1">
      <c r="B11" s="251" t="s">
        <v>782</v>
      </c>
      <c r="C11" s="526" t="s">
        <v>486</v>
      </c>
      <c r="D11" s="527"/>
      <c r="E11" s="527"/>
      <c r="F11" s="528"/>
      <c r="G11" s="529"/>
      <c r="H11" s="530"/>
      <c r="I11" s="530"/>
      <c r="J11" s="530"/>
      <c r="K11" s="531"/>
      <c r="L11" s="532"/>
      <c r="M11" s="532"/>
      <c r="N11" s="532"/>
      <c r="O11" s="532"/>
      <c r="P11" s="532"/>
      <c r="Q11" s="532"/>
      <c r="R11" s="532"/>
      <c r="S11" s="532"/>
      <c r="T11" s="532"/>
      <c r="U11" s="532"/>
      <c r="V11" s="532"/>
      <c r="W11" s="532"/>
      <c r="X11" s="532"/>
      <c r="Y11" s="530"/>
      <c r="Z11" s="798">
        <f>Z33+Z14</f>
        <v>0</v>
      </c>
      <c r="AA11" s="533"/>
    </row>
    <row r="12" spans="2:27" ht="24.95" customHeight="1">
      <c r="B12" s="251" t="s">
        <v>783</v>
      </c>
      <c r="C12" s="1393" t="s">
        <v>488</v>
      </c>
      <c r="D12" s="1394"/>
      <c r="E12" s="1394"/>
      <c r="F12" s="1395"/>
      <c r="G12" s="801"/>
      <c r="H12" s="802"/>
      <c r="I12" s="831"/>
      <c r="J12" s="831"/>
      <c r="K12" s="531"/>
      <c r="L12" s="532"/>
      <c r="M12" s="532"/>
      <c r="N12" s="532"/>
      <c r="O12" s="532"/>
      <c r="P12" s="532"/>
      <c r="Q12" s="532"/>
      <c r="R12" s="532"/>
      <c r="S12" s="532"/>
      <c r="T12" s="532"/>
      <c r="U12" s="532"/>
      <c r="V12" s="532"/>
      <c r="W12" s="532"/>
      <c r="X12" s="532"/>
      <c r="Y12" s="530"/>
      <c r="Z12" s="534"/>
      <c r="AA12" s="535"/>
    </row>
    <row r="13" spans="2:27" ht="24.95" customHeight="1">
      <c r="B13" s="251" t="s">
        <v>784</v>
      </c>
      <c r="C13" s="1393" t="s">
        <v>490</v>
      </c>
      <c r="D13" s="1394"/>
      <c r="E13" s="1394"/>
      <c r="F13" s="1395"/>
      <c r="G13" s="801"/>
      <c r="H13" s="802"/>
      <c r="I13" s="831"/>
      <c r="J13" s="831"/>
      <c r="K13" s="531"/>
      <c r="L13" s="532"/>
      <c r="M13" s="532"/>
      <c r="N13" s="532"/>
      <c r="O13" s="532"/>
      <c r="P13" s="532"/>
      <c r="Q13" s="532"/>
      <c r="R13" s="532"/>
      <c r="S13" s="532"/>
      <c r="T13" s="532"/>
      <c r="U13" s="532"/>
      <c r="V13" s="532"/>
      <c r="W13" s="532"/>
      <c r="X13" s="532"/>
      <c r="Y13" s="530"/>
      <c r="Z13" s="534"/>
      <c r="AA13" s="535"/>
    </row>
    <row r="14" spans="2:27" ht="24.95" customHeight="1">
      <c r="B14" s="258" t="s">
        <v>776</v>
      </c>
      <c r="C14" s="536" t="s">
        <v>491</v>
      </c>
      <c r="D14" s="537"/>
      <c r="E14" s="537"/>
      <c r="F14" s="538"/>
      <c r="G14" s="798">
        <f>G15+G20+G24</f>
        <v>0</v>
      </c>
      <c r="H14" s="798">
        <f>H15+H20+H24</f>
        <v>0</v>
      </c>
      <c r="I14" s="798">
        <f t="shared" ref="I14:J14" si="0">I15+I20+I24</f>
        <v>0</v>
      </c>
      <c r="J14" s="798">
        <f t="shared" si="0"/>
        <v>0</v>
      </c>
      <c r="K14" s="531"/>
      <c r="L14" s="532"/>
      <c r="M14" s="532"/>
      <c r="N14" s="532"/>
      <c r="O14" s="532"/>
      <c r="P14" s="532"/>
      <c r="Q14" s="532"/>
      <c r="R14" s="532"/>
      <c r="S14" s="532"/>
      <c r="T14" s="539">
        <f>T15+T20+T24</f>
        <v>0</v>
      </c>
      <c r="U14" s="539">
        <f>U15+U20+U24</f>
        <v>0</v>
      </c>
      <c r="V14" s="539">
        <f>MIN(MAX(T15,T20),MAX(U15,U20))</f>
        <v>0</v>
      </c>
      <c r="W14" s="539">
        <f>MIN(MAX(T20-V14,T24),MAX(U20-V14,U24))</f>
        <v>0</v>
      </c>
      <c r="X14" s="539">
        <f>MIN(IF(MAX(T15-V14,T24-W14)&gt;0,MAX(T15-V14,T24-W14),0),IF(MAX(U15-V14,U24-W14)&gt;0,MAX(U15-V14,U24-W14,0)))</f>
        <v>0</v>
      </c>
      <c r="Y14" s="1140">
        <f>SUM(N16:N19)+SUM(N21:N23)+SUM(N25:N32)+S15+S20+S24+V14+W14+X14+ABS(T14-U14)</f>
        <v>0</v>
      </c>
      <c r="Z14" s="1140">
        <f>((SUM(N16:N19)+SUM(N21:N23)+SUM(N25:N32))*10%)+(S15*40%)+(S20*30%)+(S24*30%)+((V14+W14)*40%)+(X14*150%)+(ABS(T14-U14)*100%)</f>
        <v>0</v>
      </c>
      <c r="AA14" s="533"/>
    </row>
    <row r="15" spans="2:27" ht="24.95" customHeight="1">
      <c r="B15" s="258" t="s">
        <v>777</v>
      </c>
      <c r="C15" s="540" t="s">
        <v>492</v>
      </c>
      <c r="D15" s="537"/>
      <c r="E15" s="537"/>
      <c r="F15" s="541"/>
      <c r="G15" s="801"/>
      <c r="H15" s="802"/>
      <c r="I15" s="798">
        <f>SUM(I16:I19)</f>
        <v>0</v>
      </c>
      <c r="J15" s="798">
        <f>SUM(J16:J19)</f>
        <v>0</v>
      </c>
      <c r="K15" s="531"/>
      <c r="L15" s="532"/>
      <c r="M15" s="532"/>
      <c r="N15" s="532"/>
      <c r="O15" s="532"/>
      <c r="P15" s="532"/>
      <c r="Q15" s="539">
        <f>SUM(O16:O19)</f>
        <v>0</v>
      </c>
      <c r="R15" s="539">
        <f>SUM(P16:P19)</f>
        <v>0</v>
      </c>
      <c r="S15" s="539">
        <f>MIN(Q15:R15)</f>
        <v>0</v>
      </c>
      <c r="T15" s="539">
        <f>IF(Q15&gt;R15,Q15-S15,0)</f>
        <v>0</v>
      </c>
      <c r="U15" s="539">
        <f>IF(R15&gt;Q15,R15-S15,0)</f>
        <v>0</v>
      </c>
      <c r="V15" s="532"/>
      <c r="W15" s="532"/>
      <c r="X15" s="532"/>
      <c r="Y15" s="534"/>
      <c r="Z15" s="530"/>
      <c r="AA15" s="533"/>
    </row>
    <row r="16" spans="2:27" ht="24.95" customHeight="1">
      <c r="B16" s="258" t="s">
        <v>778</v>
      </c>
      <c r="C16" s="542"/>
      <c r="D16" s="537" t="s">
        <v>493</v>
      </c>
      <c r="E16" s="537"/>
      <c r="F16" s="541"/>
      <c r="G16" s="832"/>
      <c r="H16" s="833"/>
      <c r="I16" s="802"/>
      <c r="J16" s="802"/>
      <c r="K16" s="543">
        <v>0</v>
      </c>
      <c r="L16" s="539">
        <f>I16*K16</f>
        <v>0</v>
      </c>
      <c r="M16" s="539">
        <f>J16*K16</f>
        <v>0</v>
      </c>
      <c r="N16" s="539">
        <f>MIN(L16:M16)</f>
        <v>0</v>
      </c>
      <c r="O16" s="539">
        <f>IF(L16&gt;M16,L16-N16,0)</f>
        <v>0</v>
      </c>
      <c r="P16" s="539">
        <f>IF(M16&gt;L16,M16-N16,0)</f>
        <v>0</v>
      </c>
      <c r="Q16" s="532"/>
      <c r="R16" s="532"/>
      <c r="S16" s="532"/>
      <c r="T16" s="532"/>
      <c r="U16" s="532"/>
      <c r="V16" s="532"/>
      <c r="W16" s="532"/>
      <c r="X16" s="532"/>
      <c r="Y16" s="534"/>
      <c r="Z16" s="530"/>
      <c r="AA16" s="533"/>
    </row>
    <row r="17" spans="2:27" ht="24.95" customHeight="1">
      <c r="B17" s="258" t="s">
        <v>779</v>
      </c>
      <c r="C17" s="542"/>
      <c r="D17" s="537" t="s">
        <v>494</v>
      </c>
      <c r="E17" s="537"/>
      <c r="F17" s="541"/>
      <c r="G17" s="832"/>
      <c r="H17" s="833"/>
      <c r="I17" s="802"/>
      <c r="J17" s="802"/>
      <c r="K17" s="543">
        <v>2E-3</v>
      </c>
      <c r="L17" s="539">
        <f t="shared" ref="L17:L32" si="1">I17*K17</f>
        <v>0</v>
      </c>
      <c r="M17" s="539">
        <f t="shared" ref="M17:M32" si="2">J17*K17</f>
        <v>0</v>
      </c>
      <c r="N17" s="539">
        <f t="shared" ref="N17:N32" si="3">MIN(L17:M17)</f>
        <v>0</v>
      </c>
      <c r="O17" s="539">
        <f t="shared" ref="O17:O32" si="4">IF(L17&gt;M17,L17-N17,0)</f>
        <v>0</v>
      </c>
      <c r="P17" s="539">
        <f t="shared" ref="P17:P32" si="5">IF(M17&gt;L17,M17-N17,0)</f>
        <v>0</v>
      </c>
      <c r="Q17" s="532"/>
      <c r="R17" s="532"/>
      <c r="S17" s="532"/>
      <c r="T17" s="532"/>
      <c r="U17" s="532"/>
      <c r="V17" s="532"/>
      <c r="W17" s="532"/>
      <c r="X17" s="532"/>
      <c r="Y17" s="534"/>
      <c r="Z17" s="530"/>
      <c r="AA17" s="533"/>
    </row>
    <row r="18" spans="2:27" ht="24.95" customHeight="1">
      <c r="B18" s="258" t="s">
        <v>780</v>
      </c>
      <c r="C18" s="542"/>
      <c r="D18" s="537" t="s">
        <v>495</v>
      </c>
      <c r="E18" s="537"/>
      <c r="F18" s="541"/>
      <c r="G18" s="832"/>
      <c r="H18" s="833"/>
      <c r="I18" s="802"/>
      <c r="J18" s="802"/>
      <c r="K18" s="543">
        <v>4.0000000000000001E-3</v>
      </c>
      <c r="L18" s="539">
        <f t="shared" si="1"/>
        <v>0</v>
      </c>
      <c r="M18" s="539">
        <f t="shared" si="2"/>
        <v>0</v>
      </c>
      <c r="N18" s="539">
        <f t="shared" si="3"/>
        <v>0</v>
      </c>
      <c r="O18" s="539">
        <f t="shared" si="4"/>
        <v>0</v>
      </c>
      <c r="P18" s="539">
        <f t="shared" si="5"/>
        <v>0</v>
      </c>
      <c r="Q18" s="532"/>
      <c r="R18" s="532"/>
      <c r="S18" s="532"/>
      <c r="T18" s="532"/>
      <c r="U18" s="532"/>
      <c r="V18" s="532"/>
      <c r="W18" s="532"/>
      <c r="X18" s="532"/>
      <c r="Y18" s="534"/>
      <c r="Z18" s="530"/>
      <c r="AA18" s="533"/>
    </row>
    <row r="19" spans="2:27" ht="24.95" customHeight="1">
      <c r="B19" s="258" t="s">
        <v>781</v>
      </c>
      <c r="C19" s="542"/>
      <c r="D19" s="537" t="s">
        <v>496</v>
      </c>
      <c r="E19" s="537"/>
      <c r="F19" s="541"/>
      <c r="G19" s="832"/>
      <c r="H19" s="833"/>
      <c r="I19" s="802"/>
      <c r="J19" s="802"/>
      <c r="K19" s="543">
        <v>7.0000000000000001E-3</v>
      </c>
      <c r="L19" s="539">
        <f t="shared" si="1"/>
        <v>0</v>
      </c>
      <c r="M19" s="539">
        <f t="shared" si="2"/>
        <v>0</v>
      </c>
      <c r="N19" s="539">
        <f t="shared" si="3"/>
        <v>0</v>
      </c>
      <c r="O19" s="539">
        <f t="shared" si="4"/>
        <v>0</v>
      </c>
      <c r="P19" s="539">
        <f t="shared" si="5"/>
        <v>0</v>
      </c>
      <c r="Q19" s="532"/>
      <c r="R19" s="532"/>
      <c r="S19" s="532"/>
      <c r="T19" s="532"/>
      <c r="U19" s="532"/>
      <c r="V19" s="532"/>
      <c r="W19" s="532"/>
      <c r="X19" s="532"/>
      <c r="Y19" s="534"/>
      <c r="Z19" s="530"/>
      <c r="AA19" s="533"/>
    </row>
    <row r="20" spans="2:27" ht="24.95" customHeight="1">
      <c r="B20" s="258" t="s">
        <v>785</v>
      </c>
      <c r="C20" s="540" t="s">
        <v>497</v>
      </c>
      <c r="D20" s="537"/>
      <c r="E20" s="537"/>
      <c r="F20" s="541"/>
      <c r="G20" s="801"/>
      <c r="H20" s="802"/>
      <c r="I20" s="798">
        <f>SUM(I21:I23)</f>
        <v>0</v>
      </c>
      <c r="J20" s="798">
        <f>SUM(J21:J23)</f>
        <v>0</v>
      </c>
      <c r="K20" s="544"/>
      <c r="L20" s="532"/>
      <c r="M20" s="532"/>
      <c r="N20" s="532"/>
      <c r="O20" s="532"/>
      <c r="P20" s="532"/>
      <c r="Q20" s="539">
        <f>SUM(O21:O23)</f>
        <v>0</v>
      </c>
      <c r="R20" s="539">
        <f>SUM(P21:P23)</f>
        <v>0</v>
      </c>
      <c r="S20" s="539">
        <f>MIN(Q20:R20)</f>
        <v>0</v>
      </c>
      <c r="T20" s="539">
        <f>IF(Q20&gt;R20,Q20-S20,0)</f>
        <v>0</v>
      </c>
      <c r="U20" s="539">
        <f>IF(R20&gt;Q20,R20-S20,0)</f>
        <v>0</v>
      </c>
      <c r="V20" s="532"/>
      <c r="W20" s="532"/>
      <c r="X20" s="532"/>
      <c r="Y20" s="534"/>
      <c r="Z20" s="530"/>
      <c r="AA20" s="533"/>
    </row>
    <row r="21" spans="2:27" ht="24.95" customHeight="1">
      <c r="B21" s="258" t="s">
        <v>786</v>
      </c>
      <c r="C21" s="542"/>
      <c r="D21" s="537" t="s">
        <v>498</v>
      </c>
      <c r="E21" s="537"/>
      <c r="F21" s="541"/>
      <c r="G21" s="832"/>
      <c r="H21" s="833"/>
      <c r="I21" s="802"/>
      <c r="J21" s="802"/>
      <c r="K21" s="543">
        <v>1.2500000000000001E-2</v>
      </c>
      <c r="L21" s="539">
        <f t="shared" si="1"/>
        <v>0</v>
      </c>
      <c r="M21" s="539">
        <f t="shared" si="2"/>
        <v>0</v>
      </c>
      <c r="N21" s="539">
        <f t="shared" si="3"/>
        <v>0</v>
      </c>
      <c r="O21" s="539">
        <f t="shared" si="4"/>
        <v>0</v>
      </c>
      <c r="P21" s="539">
        <f t="shared" si="5"/>
        <v>0</v>
      </c>
      <c r="Q21" s="532"/>
      <c r="R21" s="532"/>
      <c r="S21" s="532"/>
      <c r="T21" s="532"/>
      <c r="U21" s="532"/>
      <c r="V21" s="532"/>
      <c r="W21" s="532"/>
      <c r="X21" s="532"/>
      <c r="Y21" s="534"/>
      <c r="Z21" s="530"/>
      <c r="AA21" s="533"/>
    </row>
    <row r="22" spans="2:27" ht="24.95" customHeight="1">
      <c r="B22" s="258" t="s">
        <v>787</v>
      </c>
      <c r="C22" s="542"/>
      <c r="D22" s="537" t="s">
        <v>499</v>
      </c>
      <c r="E22" s="537"/>
      <c r="F22" s="541"/>
      <c r="G22" s="832"/>
      <c r="H22" s="833"/>
      <c r="I22" s="802"/>
      <c r="J22" s="802"/>
      <c r="K22" s="543">
        <v>1.7500000000000002E-2</v>
      </c>
      <c r="L22" s="539">
        <f t="shared" si="1"/>
        <v>0</v>
      </c>
      <c r="M22" s="539">
        <f t="shared" si="2"/>
        <v>0</v>
      </c>
      <c r="N22" s="539">
        <f t="shared" si="3"/>
        <v>0</v>
      </c>
      <c r="O22" s="539">
        <f t="shared" si="4"/>
        <v>0</v>
      </c>
      <c r="P22" s="539">
        <f t="shared" si="5"/>
        <v>0</v>
      </c>
      <c r="Q22" s="532"/>
      <c r="R22" s="532"/>
      <c r="S22" s="532"/>
      <c r="T22" s="532"/>
      <c r="U22" s="532"/>
      <c r="V22" s="532"/>
      <c r="W22" s="532"/>
      <c r="X22" s="532"/>
      <c r="Y22" s="534"/>
      <c r="Z22" s="530"/>
      <c r="AA22" s="533"/>
    </row>
    <row r="23" spans="2:27" ht="24.95" customHeight="1">
      <c r="B23" s="258" t="s">
        <v>788</v>
      </c>
      <c r="C23" s="542"/>
      <c r="D23" s="537" t="s">
        <v>500</v>
      </c>
      <c r="E23" s="537"/>
      <c r="F23" s="541"/>
      <c r="G23" s="832"/>
      <c r="H23" s="833"/>
      <c r="I23" s="802"/>
      <c r="J23" s="802"/>
      <c r="K23" s="543">
        <v>2.2499999999999999E-2</v>
      </c>
      <c r="L23" s="539">
        <f t="shared" si="1"/>
        <v>0</v>
      </c>
      <c r="M23" s="539">
        <f t="shared" si="2"/>
        <v>0</v>
      </c>
      <c r="N23" s="539">
        <f t="shared" si="3"/>
        <v>0</v>
      </c>
      <c r="O23" s="539">
        <f t="shared" si="4"/>
        <v>0</v>
      </c>
      <c r="P23" s="539">
        <f t="shared" si="5"/>
        <v>0</v>
      </c>
      <c r="Q23" s="532"/>
      <c r="R23" s="532"/>
      <c r="S23" s="532"/>
      <c r="T23" s="532"/>
      <c r="U23" s="532"/>
      <c r="V23" s="532"/>
      <c r="W23" s="532"/>
      <c r="X23" s="532"/>
      <c r="Y23" s="534"/>
      <c r="Z23" s="530"/>
      <c r="AA23" s="533"/>
    </row>
    <row r="24" spans="2:27" ht="24.95" customHeight="1">
      <c r="B24" s="258" t="s">
        <v>789</v>
      </c>
      <c r="C24" s="540" t="s">
        <v>501</v>
      </c>
      <c r="D24" s="537"/>
      <c r="E24" s="537"/>
      <c r="F24" s="541"/>
      <c r="G24" s="801"/>
      <c r="H24" s="802"/>
      <c r="I24" s="798">
        <f>SUM(I25:I32)</f>
        <v>0</v>
      </c>
      <c r="J24" s="798">
        <f>SUM(J25:J32)</f>
        <v>0</v>
      </c>
      <c r="K24" s="544"/>
      <c r="L24" s="532"/>
      <c r="M24" s="532"/>
      <c r="N24" s="532"/>
      <c r="O24" s="532"/>
      <c r="P24" s="532"/>
      <c r="Q24" s="539">
        <f>SUM(O25:O32)</f>
        <v>0</v>
      </c>
      <c r="R24" s="539">
        <f>SUM(P25:P32)</f>
        <v>0</v>
      </c>
      <c r="S24" s="539">
        <f>MIN(Q24:R24)</f>
        <v>0</v>
      </c>
      <c r="T24" s="539">
        <f>IF(Q24&gt;R24,Q24-S24,0)</f>
        <v>0</v>
      </c>
      <c r="U24" s="539">
        <f>IF(R24&gt;Q24,R24-S24,0)</f>
        <v>0</v>
      </c>
      <c r="V24" s="532"/>
      <c r="W24" s="532"/>
      <c r="X24" s="532"/>
      <c r="Y24" s="534"/>
      <c r="Z24" s="530"/>
      <c r="AA24" s="533"/>
    </row>
    <row r="25" spans="2:27" ht="24.95" customHeight="1">
      <c r="B25" s="258" t="s">
        <v>790</v>
      </c>
      <c r="C25" s="542"/>
      <c r="D25" s="537" t="s">
        <v>502</v>
      </c>
      <c r="E25" s="537"/>
      <c r="F25" s="541"/>
      <c r="G25" s="832"/>
      <c r="H25" s="833"/>
      <c r="I25" s="802"/>
      <c r="J25" s="802"/>
      <c r="K25" s="543">
        <v>2.75E-2</v>
      </c>
      <c r="L25" s="539">
        <f t="shared" si="1"/>
        <v>0</v>
      </c>
      <c r="M25" s="539">
        <f t="shared" si="2"/>
        <v>0</v>
      </c>
      <c r="N25" s="539">
        <f t="shared" si="3"/>
        <v>0</v>
      </c>
      <c r="O25" s="539">
        <f t="shared" si="4"/>
        <v>0</v>
      </c>
      <c r="P25" s="539">
        <f t="shared" si="5"/>
        <v>0</v>
      </c>
      <c r="Q25" s="532"/>
      <c r="R25" s="532"/>
      <c r="S25" s="532"/>
      <c r="T25" s="532"/>
      <c r="U25" s="532"/>
      <c r="V25" s="532"/>
      <c r="W25" s="532"/>
      <c r="X25" s="532"/>
      <c r="Y25" s="534"/>
      <c r="Z25" s="530"/>
      <c r="AA25" s="533"/>
    </row>
    <row r="26" spans="2:27" ht="24.95" customHeight="1">
      <c r="B26" s="258" t="s">
        <v>791</v>
      </c>
      <c r="C26" s="542"/>
      <c r="D26" s="537" t="s">
        <v>503</v>
      </c>
      <c r="E26" s="537"/>
      <c r="F26" s="541"/>
      <c r="G26" s="832"/>
      <c r="H26" s="833"/>
      <c r="I26" s="802"/>
      <c r="J26" s="802"/>
      <c r="K26" s="543">
        <v>3.2500000000000001E-2</v>
      </c>
      <c r="L26" s="539">
        <f t="shared" si="1"/>
        <v>0</v>
      </c>
      <c r="M26" s="539">
        <f t="shared" si="2"/>
        <v>0</v>
      </c>
      <c r="N26" s="539">
        <f t="shared" si="3"/>
        <v>0</v>
      </c>
      <c r="O26" s="539">
        <f t="shared" si="4"/>
        <v>0</v>
      </c>
      <c r="P26" s="539">
        <f t="shared" si="5"/>
        <v>0</v>
      </c>
      <c r="Q26" s="532"/>
      <c r="R26" s="532"/>
      <c r="S26" s="532"/>
      <c r="T26" s="532"/>
      <c r="U26" s="532"/>
      <c r="V26" s="532"/>
      <c r="W26" s="532"/>
      <c r="X26" s="532"/>
      <c r="Y26" s="534"/>
      <c r="Z26" s="530"/>
      <c r="AA26" s="533"/>
    </row>
    <row r="27" spans="2:27" ht="24.95" customHeight="1">
      <c r="B27" s="258" t="s">
        <v>792</v>
      </c>
      <c r="C27" s="542"/>
      <c r="D27" s="537" t="s">
        <v>504</v>
      </c>
      <c r="E27" s="537"/>
      <c r="F27" s="541"/>
      <c r="G27" s="832"/>
      <c r="H27" s="833"/>
      <c r="I27" s="802"/>
      <c r="J27" s="802"/>
      <c r="K27" s="543">
        <v>3.7499999999999999E-2</v>
      </c>
      <c r="L27" s="539">
        <f t="shared" si="1"/>
        <v>0</v>
      </c>
      <c r="M27" s="539">
        <f t="shared" si="2"/>
        <v>0</v>
      </c>
      <c r="N27" s="539">
        <f t="shared" si="3"/>
        <v>0</v>
      </c>
      <c r="O27" s="539">
        <f t="shared" si="4"/>
        <v>0</v>
      </c>
      <c r="P27" s="539">
        <f t="shared" si="5"/>
        <v>0</v>
      </c>
      <c r="Q27" s="532"/>
      <c r="R27" s="532"/>
      <c r="S27" s="532"/>
      <c r="T27" s="532"/>
      <c r="U27" s="532"/>
      <c r="V27" s="532"/>
      <c r="W27" s="532"/>
      <c r="X27" s="532"/>
      <c r="Y27" s="534"/>
      <c r="Z27" s="530"/>
      <c r="AA27" s="533"/>
    </row>
    <row r="28" spans="2:27" ht="24.95" customHeight="1">
      <c r="B28" s="258" t="s">
        <v>793</v>
      </c>
      <c r="C28" s="542"/>
      <c r="D28" s="537" t="s">
        <v>505</v>
      </c>
      <c r="E28" s="537"/>
      <c r="F28" s="541"/>
      <c r="G28" s="832"/>
      <c r="H28" s="833"/>
      <c r="I28" s="802"/>
      <c r="J28" s="802"/>
      <c r="K28" s="543">
        <v>4.4999999999999998E-2</v>
      </c>
      <c r="L28" s="539">
        <f t="shared" si="1"/>
        <v>0</v>
      </c>
      <c r="M28" s="539">
        <f t="shared" si="2"/>
        <v>0</v>
      </c>
      <c r="N28" s="539">
        <f t="shared" si="3"/>
        <v>0</v>
      </c>
      <c r="O28" s="539">
        <f t="shared" si="4"/>
        <v>0</v>
      </c>
      <c r="P28" s="539">
        <f t="shared" si="5"/>
        <v>0</v>
      </c>
      <c r="Q28" s="532"/>
      <c r="R28" s="532"/>
      <c r="S28" s="532"/>
      <c r="T28" s="532"/>
      <c r="U28" s="532"/>
      <c r="V28" s="532"/>
      <c r="W28" s="532"/>
      <c r="X28" s="532"/>
      <c r="Y28" s="534"/>
      <c r="Z28" s="530"/>
      <c r="AA28" s="533"/>
    </row>
    <row r="29" spans="2:27" ht="24.95" customHeight="1">
      <c r="B29" s="258" t="s">
        <v>794</v>
      </c>
      <c r="C29" s="542"/>
      <c r="D29" s="537" t="s">
        <v>506</v>
      </c>
      <c r="E29" s="537"/>
      <c r="F29" s="541"/>
      <c r="G29" s="832"/>
      <c r="H29" s="833"/>
      <c r="I29" s="802"/>
      <c r="J29" s="802"/>
      <c r="K29" s="543">
        <v>5.2499999999999998E-2</v>
      </c>
      <c r="L29" s="539">
        <f t="shared" si="1"/>
        <v>0</v>
      </c>
      <c r="M29" s="539">
        <f t="shared" si="2"/>
        <v>0</v>
      </c>
      <c r="N29" s="539">
        <f t="shared" si="3"/>
        <v>0</v>
      </c>
      <c r="O29" s="539">
        <f t="shared" si="4"/>
        <v>0</v>
      </c>
      <c r="P29" s="539">
        <f t="shared" si="5"/>
        <v>0</v>
      </c>
      <c r="Q29" s="532"/>
      <c r="R29" s="532"/>
      <c r="S29" s="532"/>
      <c r="T29" s="532"/>
      <c r="U29" s="532"/>
      <c r="V29" s="532"/>
      <c r="W29" s="532"/>
      <c r="X29" s="532"/>
      <c r="Y29" s="534"/>
      <c r="Z29" s="530"/>
      <c r="AA29" s="533"/>
    </row>
    <row r="30" spans="2:27" ht="24.95" customHeight="1">
      <c r="B30" s="258" t="s">
        <v>795</v>
      </c>
      <c r="C30" s="542"/>
      <c r="D30" s="537" t="s">
        <v>507</v>
      </c>
      <c r="E30" s="537"/>
      <c r="F30" s="541"/>
      <c r="G30" s="832"/>
      <c r="H30" s="833"/>
      <c r="I30" s="802"/>
      <c r="J30" s="802"/>
      <c r="K30" s="543">
        <v>0.06</v>
      </c>
      <c r="L30" s="539">
        <f t="shared" si="1"/>
        <v>0</v>
      </c>
      <c r="M30" s="539">
        <f t="shared" si="2"/>
        <v>0</v>
      </c>
      <c r="N30" s="539">
        <f t="shared" si="3"/>
        <v>0</v>
      </c>
      <c r="O30" s="539">
        <f t="shared" si="4"/>
        <v>0</v>
      </c>
      <c r="P30" s="539">
        <f t="shared" si="5"/>
        <v>0</v>
      </c>
      <c r="Q30" s="532"/>
      <c r="R30" s="532"/>
      <c r="S30" s="532"/>
      <c r="T30" s="532"/>
      <c r="U30" s="532"/>
      <c r="V30" s="532"/>
      <c r="W30" s="532"/>
      <c r="X30" s="532"/>
      <c r="Y30" s="534"/>
      <c r="Z30" s="530"/>
      <c r="AA30" s="533"/>
    </row>
    <row r="31" spans="2:27" ht="24.95" customHeight="1">
      <c r="B31" s="258" t="s">
        <v>796</v>
      </c>
      <c r="C31" s="542"/>
      <c r="D31" s="537" t="s">
        <v>508</v>
      </c>
      <c r="E31" s="537"/>
      <c r="F31" s="541"/>
      <c r="G31" s="832"/>
      <c r="H31" s="833"/>
      <c r="I31" s="802"/>
      <c r="J31" s="802"/>
      <c r="K31" s="543">
        <v>0.08</v>
      </c>
      <c r="L31" s="539">
        <f t="shared" si="1"/>
        <v>0</v>
      </c>
      <c r="M31" s="539">
        <f t="shared" si="2"/>
        <v>0</v>
      </c>
      <c r="N31" s="539">
        <f t="shared" si="3"/>
        <v>0</v>
      </c>
      <c r="O31" s="539">
        <f t="shared" si="4"/>
        <v>0</v>
      </c>
      <c r="P31" s="539">
        <f t="shared" si="5"/>
        <v>0</v>
      </c>
      <c r="Q31" s="532"/>
      <c r="R31" s="532"/>
      <c r="S31" s="532"/>
      <c r="T31" s="532"/>
      <c r="U31" s="532"/>
      <c r="V31" s="532"/>
      <c r="W31" s="532"/>
      <c r="X31" s="532"/>
      <c r="Y31" s="534"/>
      <c r="Z31" s="530"/>
      <c r="AA31" s="533"/>
    </row>
    <row r="32" spans="2:27" ht="24.95" customHeight="1">
      <c r="B32" s="258" t="s">
        <v>797</v>
      </c>
      <c r="C32" s="542"/>
      <c r="D32" s="537" t="s">
        <v>509</v>
      </c>
      <c r="E32" s="537"/>
      <c r="F32" s="541"/>
      <c r="G32" s="832"/>
      <c r="H32" s="833"/>
      <c r="I32" s="802"/>
      <c r="J32" s="802"/>
      <c r="K32" s="543">
        <v>0.125</v>
      </c>
      <c r="L32" s="539">
        <f t="shared" si="1"/>
        <v>0</v>
      </c>
      <c r="M32" s="539">
        <f t="shared" si="2"/>
        <v>0</v>
      </c>
      <c r="N32" s="539">
        <f t="shared" si="3"/>
        <v>0</v>
      </c>
      <c r="O32" s="539">
        <f t="shared" si="4"/>
        <v>0</v>
      </c>
      <c r="P32" s="539">
        <f t="shared" si="5"/>
        <v>0</v>
      </c>
      <c r="Q32" s="532"/>
      <c r="R32" s="532"/>
      <c r="S32" s="532"/>
      <c r="T32" s="532"/>
      <c r="U32" s="532"/>
      <c r="V32" s="532"/>
      <c r="W32" s="532"/>
      <c r="X32" s="532"/>
      <c r="Y32" s="534"/>
      <c r="Z32" s="534"/>
      <c r="AA32" s="535"/>
    </row>
    <row r="33" spans="2:27" ht="24.95" customHeight="1">
      <c r="B33" s="258" t="s">
        <v>798</v>
      </c>
      <c r="C33" s="536" t="s">
        <v>510</v>
      </c>
      <c r="D33" s="537"/>
      <c r="E33" s="537"/>
      <c r="F33" s="538"/>
      <c r="G33" s="801"/>
      <c r="H33" s="802"/>
      <c r="I33" s="802"/>
      <c r="J33" s="802"/>
      <c r="K33" s="531"/>
      <c r="L33" s="532"/>
      <c r="M33" s="532"/>
      <c r="N33" s="532"/>
      <c r="O33" s="532"/>
      <c r="P33" s="532"/>
      <c r="Q33" s="532"/>
      <c r="R33" s="532"/>
      <c r="S33" s="532"/>
      <c r="T33" s="532"/>
      <c r="U33" s="532"/>
      <c r="V33" s="532"/>
      <c r="W33" s="532"/>
      <c r="X33" s="532"/>
      <c r="Y33" s="802"/>
      <c r="Z33" s="802"/>
      <c r="AA33" s="533"/>
    </row>
    <row r="34" spans="2:27" ht="24.95" customHeight="1">
      <c r="B34" s="258" t="s">
        <v>799</v>
      </c>
      <c r="C34" s="540" t="s">
        <v>492</v>
      </c>
      <c r="D34" s="545"/>
      <c r="E34" s="537"/>
      <c r="F34" s="538"/>
      <c r="G34" s="801"/>
      <c r="H34" s="802"/>
      <c r="I34" s="802"/>
      <c r="J34" s="802"/>
      <c r="K34" s="531"/>
      <c r="L34" s="532"/>
      <c r="M34" s="532"/>
      <c r="N34" s="532"/>
      <c r="O34" s="532"/>
      <c r="P34" s="532"/>
      <c r="Q34" s="532"/>
      <c r="R34" s="532"/>
      <c r="S34" s="532"/>
      <c r="T34" s="532"/>
      <c r="U34" s="532"/>
      <c r="V34" s="532"/>
      <c r="W34" s="532"/>
      <c r="X34" s="532"/>
      <c r="Y34" s="534"/>
      <c r="Z34" s="530"/>
      <c r="AA34" s="533"/>
    </row>
    <row r="35" spans="2:27" ht="24.95" customHeight="1">
      <c r="B35" s="258" t="s">
        <v>800</v>
      </c>
      <c r="C35" s="540" t="s">
        <v>497</v>
      </c>
      <c r="D35" s="545"/>
      <c r="E35" s="537"/>
      <c r="F35" s="538"/>
      <c r="G35" s="801"/>
      <c r="H35" s="802"/>
      <c r="I35" s="802"/>
      <c r="J35" s="802"/>
      <c r="K35" s="531"/>
      <c r="L35" s="532"/>
      <c r="M35" s="532"/>
      <c r="N35" s="532"/>
      <c r="O35" s="532"/>
      <c r="P35" s="532"/>
      <c r="Q35" s="532"/>
      <c r="R35" s="532"/>
      <c r="S35" s="532"/>
      <c r="T35" s="532"/>
      <c r="U35" s="532"/>
      <c r="V35" s="532"/>
      <c r="W35" s="532"/>
      <c r="X35" s="532"/>
      <c r="Y35" s="534"/>
      <c r="Z35" s="530"/>
      <c r="AA35" s="533"/>
    </row>
    <row r="36" spans="2:27" ht="24.95" customHeight="1">
      <c r="B36" s="258" t="s">
        <v>801</v>
      </c>
      <c r="C36" s="540" t="s">
        <v>501</v>
      </c>
      <c r="D36" s="545"/>
      <c r="E36" s="537"/>
      <c r="F36" s="538"/>
      <c r="G36" s="801"/>
      <c r="H36" s="802"/>
      <c r="I36" s="802"/>
      <c r="J36" s="802"/>
      <c r="K36" s="531"/>
      <c r="L36" s="532"/>
      <c r="M36" s="532"/>
      <c r="N36" s="532"/>
      <c r="O36" s="532"/>
      <c r="P36" s="532"/>
      <c r="Q36" s="532"/>
      <c r="R36" s="532"/>
      <c r="S36" s="532"/>
      <c r="T36" s="532"/>
      <c r="U36" s="532"/>
      <c r="V36" s="532"/>
      <c r="W36" s="532"/>
      <c r="X36" s="532"/>
      <c r="Y36" s="534"/>
      <c r="Z36" s="530"/>
      <c r="AA36" s="533"/>
    </row>
    <row r="37" spans="2:27" ht="24.95" customHeight="1">
      <c r="B37" s="258" t="s">
        <v>802</v>
      </c>
      <c r="C37" s="526" t="s">
        <v>511</v>
      </c>
      <c r="D37" s="537"/>
      <c r="E37" s="537"/>
      <c r="F37" s="538"/>
      <c r="G37" s="801"/>
      <c r="H37" s="802"/>
      <c r="I37" s="802"/>
      <c r="J37" s="802"/>
      <c r="K37" s="531"/>
      <c r="L37" s="532"/>
      <c r="M37" s="532"/>
      <c r="N37" s="532"/>
      <c r="O37" s="532"/>
      <c r="P37" s="532"/>
      <c r="Q37" s="532"/>
      <c r="R37" s="532"/>
      <c r="S37" s="532"/>
      <c r="T37" s="532"/>
      <c r="U37" s="532"/>
      <c r="V37" s="532"/>
      <c r="W37" s="532"/>
      <c r="X37" s="532"/>
      <c r="Y37" s="802"/>
      <c r="Z37" s="798">
        <f>Z38+Z47+Z48</f>
        <v>0</v>
      </c>
      <c r="AA37" s="533"/>
    </row>
    <row r="38" spans="2:27" ht="24.95" customHeight="1">
      <c r="B38" s="258">
        <v>251</v>
      </c>
      <c r="C38" s="546" t="s">
        <v>513</v>
      </c>
      <c r="D38" s="547"/>
      <c r="E38" s="547"/>
      <c r="F38" s="548"/>
      <c r="G38" s="834"/>
      <c r="H38" s="835"/>
      <c r="I38" s="835"/>
      <c r="J38" s="835"/>
      <c r="K38" s="531"/>
      <c r="L38" s="532"/>
      <c r="M38" s="532"/>
      <c r="N38" s="532"/>
      <c r="O38" s="532"/>
      <c r="P38" s="532"/>
      <c r="Q38" s="532"/>
      <c r="R38" s="532"/>
      <c r="S38" s="532"/>
      <c r="T38" s="532"/>
      <c r="U38" s="532"/>
      <c r="V38" s="532"/>
      <c r="W38" s="532"/>
      <c r="X38" s="532"/>
      <c r="Y38" s="550"/>
      <c r="Z38" s="798">
        <f>Z39+Z40+Z44+Z45+Z46</f>
        <v>0</v>
      </c>
      <c r="AA38" s="533"/>
    </row>
    <row r="39" spans="2:27" ht="24.95" customHeight="1">
      <c r="B39" s="258" t="s">
        <v>803</v>
      </c>
      <c r="C39" s="551" t="s">
        <v>514</v>
      </c>
      <c r="D39" s="552"/>
      <c r="E39" s="552"/>
      <c r="F39" s="553"/>
      <c r="G39" s="801"/>
      <c r="H39" s="802"/>
      <c r="I39" s="802"/>
      <c r="J39" s="802"/>
      <c r="K39" s="531"/>
      <c r="L39" s="532"/>
      <c r="M39" s="532"/>
      <c r="N39" s="532"/>
      <c r="O39" s="532"/>
      <c r="P39" s="532"/>
      <c r="Q39" s="532"/>
      <c r="R39" s="532"/>
      <c r="S39" s="532"/>
      <c r="T39" s="532"/>
      <c r="U39" s="532"/>
      <c r="V39" s="532"/>
      <c r="W39" s="532"/>
      <c r="X39" s="532"/>
      <c r="Y39" s="802"/>
      <c r="Z39" s="802"/>
      <c r="AA39" s="533"/>
    </row>
    <row r="40" spans="2:27" ht="24.95" customHeight="1">
      <c r="B40" s="258" t="s">
        <v>804</v>
      </c>
      <c r="C40" s="551" t="s">
        <v>515</v>
      </c>
      <c r="D40" s="547"/>
      <c r="E40" s="547"/>
      <c r="F40" s="553"/>
      <c r="G40" s="801"/>
      <c r="H40" s="802"/>
      <c r="I40" s="802"/>
      <c r="J40" s="802"/>
      <c r="K40" s="531"/>
      <c r="L40" s="532"/>
      <c r="M40" s="532"/>
      <c r="N40" s="532"/>
      <c r="O40" s="532"/>
      <c r="P40" s="532"/>
      <c r="Q40" s="532"/>
      <c r="R40" s="532"/>
      <c r="S40" s="532"/>
      <c r="T40" s="532"/>
      <c r="U40" s="532"/>
      <c r="V40" s="532"/>
      <c r="W40" s="532"/>
      <c r="X40" s="532"/>
      <c r="Y40" s="802"/>
      <c r="Z40" s="798">
        <f>Z41+Z42+Z43</f>
        <v>0</v>
      </c>
      <c r="AA40" s="533"/>
    </row>
    <row r="41" spans="2:27" ht="24.95" customHeight="1">
      <c r="B41" s="258" t="s">
        <v>805</v>
      </c>
      <c r="C41" s="554" t="s">
        <v>516</v>
      </c>
      <c r="D41" s="547"/>
      <c r="E41" s="555"/>
      <c r="F41" s="553"/>
      <c r="G41" s="801"/>
      <c r="H41" s="802"/>
      <c r="I41" s="802"/>
      <c r="J41" s="802"/>
      <c r="K41" s="531"/>
      <c r="L41" s="532"/>
      <c r="M41" s="532"/>
      <c r="N41" s="532"/>
      <c r="O41" s="532"/>
      <c r="P41" s="532"/>
      <c r="Q41" s="532"/>
      <c r="R41" s="532"/>
      <c r="S41" s="532"/>
      <c r="T41" s="532"/>
      <c r="U41" s="532"/>
      <c r="V41" s="532"/>
      <c r="W41" s="532"/>
      <c r="X41" s="532"/>
      <c r="Y41" s="802"/>
      <c r="Z41" s="802"/>
      <c r="AA41" s="533"/>
    </row>
    <row r="42" spans="2:27" ht="24.95" customHeight="1">
      <c r="B42" s="258" t="s">
        <v>806</v>
      </c>
      <c r="C42" s="554" t="s">
        <v>517</v>
      </c>
      <c r="D42" s="547"/>
      <c r="E42" s="555"/>
      <c r="F42" s="553"/>
      <c r="G42" s="801"/>
      <c r="H42" s="802"/>
      <c r="I42" s="802"/>
      <c r="J42" s="802"/>
      <c r="K42" s="531"/>
      <c r="L42" s="532"/>
      <c r="M42" s="532"/>
      <c r="N42" s="532"/>
      <c r="O42" s="532"/>
      <c r="P42" s="532"/>
      <c r="Q42" s="532"/>
      <c r="R42" s="532"/>
      <c r="S42" s="532"/>
      <c r="T42" s="532"/>
      <c r="U42" s="532"/>
      <c r="V42" s="532"/>
      <c r="W42" s="532"/>
      <c r="X42" s="532"/>
      <c r="Y42" s="802"/>
      <c r="Z42" s="802"/>
      <c r="AA42" s="533"/>
    </row>
    <row r="43" spans="2:27" ht="24.95" customHeight="1">
      <c r="B43" s="258" t="s">
        <v>807</v>
      </c>
      <c r="C43" s="554" t="s">
        <v>518</v>
      </c>
      <c r="D43" s="547"/>
      <c r="E43" s="555"/>
      <c r="F43" s="553"/>
      <c r="G43" s="801"/>
      <c r="H43" s="802"/>
      <c r="I43" s="802"/>
      <c r="J43" s="802"/>
      <c r="K43" s="531"/>
      <c r="L43" s="532"/>
      <c r="M43" s="532"/>
      <c r="N43" s="532"/>
      <c r="O43" s="532"/>
      <c r="P43" s="532"/>
      <c r="Q43" s="532"/>
      <c r="R43" s="532"/>
      <c r="S43" s="532"/>
      <c r="T43" s="532"/>
      <c r="U43" s="532"/>
      <c r="V43" s="532"/>
      <c r="W43" s="532"/>
      <c r="X43" s="532"/>
      <c r="Y43" s="802"/>
      <c r="Z43" s="802"/>
      <c r="AA43" s="533"/>
    </row>
    <row r="44" spans="2:27" ht="24.95" customHeight="1">
      <c r="B44" s="258" t="s">
        <v>808</v>
      </c>
      <c r="C44" s="551" t="s">
        <v>519</v>
      </c>
      <c r="D44" s="547"/>
      <c r="E44" s="547"/>
      <c r="F44" s="553"/>
      <c r="G44" s="801"/>
      <c r="H44" s="802"/>
      <c r="I44" s="802"/>
      <c r="J44" s="802"/>
      <c r="K44" s="531"/>
      <c r="L44" s="532"/>
      <c r="M44" s="532"/>
      <c r="N44" s="532"/>
      <c r="O44" s="532"/>
      <c r="P44" s="532"/>
      <c r="Q44" s="532"/>
      <c r="R44" s="532"/>
      <c r="S44" s="532"/>
      <c r="T44" s="532"/>
      <c r="U44" s="532"/>
      <c r="V44" s="532"/>
      <c r="W44" s="532"/>
      <c r="X44" s="532"/>
      <c r="Y44" s="802"/>
      <c r="Z44" s="798">
        <f>Y44*0.08</f>
        <v>0</v>
      </c>
      <c r="AA44" s="533"/>
    </row>
    <row r="45" spans="2:27" ht="24.95" customHeight="1">
      <c r="B45" s="258" t="s">
        <v>809</v>
      </c>
      <c r="C45" s="551" t="s">
        <v>520</v>
      </c>
      <c r="D45" s="547"/>
      <c r="E45" s="547"/>
      <c r="F45" s="553"/>
      <c r="G45" s="801"/>
      <c r="H45" s="802"/>
      <c r="I45" s="802"/>
      <c r="J45" s="802"/>
      <c r="K45" s="531"/>
      <c r="L45" s="532"/>
      <c r="M45" s="532"/>
      <c r="N45" s="532"/>
      <c r="O45" s="532"/>
      <c r="P45" s="532"/>
      <c r="Q45" s="532"/>
      <c r="R45" s="532"/>
      <c r="S45" s="532"/>
      <c r="T45" s="532"/>
      <c r="U45" s="532"/>
      <c r="V45" s="532"/>
      <c r="W45" s="532"/>
      <c r="X45" s="532"/>
      <c r="Y45" s="802"/>
      <c r="Z45" s="798">
        <f>Y45*0.12</f>
        <v>0</v>
      </c>
      <c r="AA45" s="533"/>
    </row>
    <row r="46" spans="2:27" ht="24.95" customHeight="1">
      <c r="B46" s="258" t="s">
        <v>810</v>
      </c>
      <c r="C46" s="556" t="s">
        <v>522</v>
      </c>
      <c r="D46" s="547"/>
      <c r="E46" s="547"/>
      <c r="F46" s="553"/>
      <c r="G46" s="801"/>
      <c r="H46" s="802"/>
      <c r="I46" s="802"/>
      <c r="J46" s="802"/>
      <c r="K46" s="531"/>
      <c r="L46" s="532"/>
      <c r="M46" s="532"/>
      <c r="N46" s="532"/>
      <c r="O46" s="532"/>
      <c r="P46" s="532"/>
      <c r="Q46" s="532"/>
      <c r="R46" s="532"/>
      <c r="S46" s="532"/>
      <c r="T46" s="532"/>
      <c r="U46" s="532"/>
      <c r="V46" s="532"/>
      <c r="W46" s="532"/>
      <c r="X46" s="532"/>
      <c r="Y46" s="802"/>
      <c r="Z46" s="802"/>
      <c r="AA46" s="533"/>
    </row>
    <row r="47" spans="2:27" ht="24.95" customHeight="1">
      <c r="B47" s="258">
        <v>325</v>
      </c>
      <c r="C47" s="546" t="s">
        <v>524</v>
      </c>
      <c r="D47" s="557"/>
      <c r="E47" s="547"/>
      <c r="F47" s="548"/>
      <c r="G47" s="549"/>
      <c r="H47" s="550"/>
      <c r="I47" s="550"/>
      <c r="J47" s="550"/>
      <c r="K47" s="531"/>
      <c r="L47" s="532"/>
      <c r="M47" s="532"/>
      <c r="N47" s="532"/>
      <c r="O47" s="532"/>
      <c r="P47" s="532"/>
      <c r="Q47" s="532"/>
      <c r="R47" s="532"/>
      <c r="S47" s="532"/>
      <c r="T47" s="532"/>
      <c r="U47" s="532"/>
      <c r="V47" s="532"/>
      <c r="W47" s="532"/>
      <c r="X47" s="532"/>
      <c r="Y47" s="550"/>
      <c r="Z47" s="839"/>
      <c r="AA47" s="533"/>
    </row>
    <row r="48" spans="2:27" ht="24.95" customHeight="1">
      <c r="B48" s="258">
        <v>330</v>
      </c>
      <c r="C48" s="546" t="s">
        <v>525</v>
      </c>
      <c r="D48" s="557"/>
      <c r="E48" s="547"/>
      <c r="F48" s="548"/>
      <c r="G48" s="549"/>
      <c r="H48" s="550"/>
      <c r="I48" s="550"/>
      <c r="J48" s="550"/>
      <c r="K48" s="531"/>
      <c r="L48" s="532"/>
      <c r="M48" s="532"/>
      <c r="N48" s="532"/>
      <c r="O48" s="532"/>
      <c r="P48" s="532"/>
      <c r="Q48" s="532"/>
      <c r="R48" s="532"/>
      <c r="S48" s="532"/>
      <c r="T48" s="532"/>
      <c r="U48" s="532"/>
      <c r="V48" s="532"/>
      <c r="W48" s="532"/>
      <c r="X48" s="532"/>
      <c r="Y48" s="550"/>
      <c r="Z48" s="839"/>
      <c r="AA48" s="533"/>
    </row>
    <row r="49" spans="2:27" ht="24.95" customHeight="1">
      <c r="B49" s="258" t="s">
        <v>811</v>
      </c>
      <c r="C49" s="542" t="s">
        <v>526</v>
      </c>
      <c r="D49" s="558"/>
      <c r="E49" s="537"/>
      <c r="F49" s="559"/>
      <c r="G49" s="560"/>
      <c r="H49" s="561"/>
      <c r="I49" s="561"/>
      <c r="J49" s="561"/>
      <c r="K49" s="562"/>
      <c r="L49" s="563"/>
      <c r="M49" s="563"/>
      <c r="N49" s="563"/>
      <c r="O49" s="563"/>
      <c r="P49" s="563"/>
      <c r="Q49" s="563"/>
      <c r="R49" s="563"/>
      <c r="S49" s="563"/>
      <c r="T49" s="563"/>
      <c r="U49" s="563"/>
      <c r="V49" s="563"/>
      <c r="W49" s="563"/>
      <c r="X49" s="563"/>
      <c r="Y49" s="561"/>
      <c r="Z49" s="798">
        <f>Z50+Z51+Z52+Z53+Z54</f>
        <v>0</v>
      </c>
      <c r="AA49" s="533"/>
    </row>
    <row r="50" spans="2:27" ht="24.95" customHeight="1">
      <c r="B50" s="258">
        <v>360</v>
      </c>
      <c r="C50" s="536" t="s">
        <v>527</v>
      </c>
      <c r="D50" s="558"/>
      <c r="E50" s="537"/>
      <c r="F50" s="559"/>
      <c r="G50" s="560"/>
      <c r="H50" s="561"/>
      <c r="I50" s="561"/>
      <c r="J50" s="561"/>
      <c r="K50" s="562"/>
      <c r="L50" s="563"/>
      <c r="M50" s="563"/>
      <c r="N50" s="563"/>
      <c r="O50" s="563"/>
      <c r="P50" s="563"/>
      <c r="Q50" s="563"/>
      <c r="R50" s="563"/>
      <c r="S50" s="563"/>
      <c r="T50" s="563"/>
      <c r="U50" s="563"/>
      <c r="V50" s="563"/>
      <c r="W50" s="563"/>
      <c r="X50" s="563"/>
      <c r="Y50" s="561"/>
      <c r="Z50" s="841"/>
      <c r="AA50" s="533"/>
    </row>
    <row r="51" spans="2:27" ht="24.95" customHeight="1">
      <c r="B51" s="258">
        <v>370</v>
      </c>
      <c r="C51" s="536" t="s">
        <v>528</v>
      </c>
      <c r="D51" s="558"/>
      <c r="E51" s="537"/>
      <c r="F51" s="559"/>
      <c r="G51" s="560"/>
      <c r="H51" s="561"/>
      <c r="I51" s="561"/>
      <c r="J51" s="561"/>
      <c r="K51" s="562"/>
      <c r="L51" s="563"/>
      <c r="M51" s="563"/>
      <c r="N51" s="563"/>
      <c r="O51" s="563"/>
      <c r="P51" s="563"/>
      <c r="Q51" s="563"/>
      <c r="R51" s="563"/>
      <c r="S51" s="563"/>
      <c r="T51" s="563"/>
      <c r="U51" s="563"/>
      <c r="V51" s="563"/>
      <c r="W51" s="563"/>
      <c r="X51" s="563"/>
      <c r="Y51" s="561"/>
      <c r="Z51" s="841"/>
      <c r="AA51" s="533"/>
    </row>
    <row r="52" spans="2:27" ht="24.95" customHeight="1">
      <c r="B52" s="258">
        <v>380</v>
      </c>
      <c r="C52" s="536" t="s">
        <v>529</v>
      </c>
      <c r="D52" s="558"/>
      <c r="E52" s="537"/>
      <c r="F52" s="559"/>
      <c r="G52" s="560"/>
      <c r="H52" s="561"/>
      <c r="I52" s="561"/>
      <c r="J52" s="561"/>
      <c r="K52" s="562"/>
      <c r="L52" s="563"/>
      <c r="M52" s="563"/>
      <c r="N52" s="563"/>
      <c r="O52" s="563"/>
      <c r="P52" s="563"/>
      <c r="Q52" s="563"/>
      <c r="R52" s="563"/>
      <c r="S52" s="563"/>
      <c r="T52" s="563"/>
      <c r="U52" s="563"/>
      <c r="V52" s="563"/>
      <c r="W52" s="563"/>
      <c r="X52" s="563"/>
      <c r="Y52" s="561"/>
      <c r="Z52" s="841"/>
      <c r="AA52" s="533"/>
    </row>
    <row r="53" spans="2:27" ht="24.95" customHeight="1">
      <c r="B53" s="761" t="s">
        <v>530</v>
      </c>
      <c r="C53" s="1145" t="s">
        <v>531</v>
      </c>
      <c r="D53" s="767"/>
      <c r="E53" s="768"/>
      <c r="F53" s="1141"/>
      <c r="G53" s="604"/>
      <c r="H53" s="605"/>
      <c r="I53" s="605"/>
      <c r="J53" s="605"/>
      <c r="K53" s="606"/>
      <c r="L53" s="607"/>
      <c r="M53" s="607"/>
      <c r="N53" s="607"/>
      <c r="O53" s="607"/>
      <c r="P53" s="607"/>
      <c r="Q53" s="607"/>
      <c r="R53" s="607"/>
      <c r="S53" s="607"/>
      <c r="T53" s="607"/>
      <c r="U53" s="607"/>
      <c r="V53" s="607"/>
      <c r="W53" s="607"/>
      <c r="X53" s="607"/>
      <c r="Y53" s="605"/>
      <c r="Z53" s="843"/>
      <c r="AA53" s="571"/>
    </row>
    <row r="54" spans="2:27" ht="24.95" customHeight="1" thickBot="1">
      <c r="B54" s="277">
        <v>390</v>
      </c>
      <c r="C54" s="564" t="s">
        <v>532</v>
      </c>
      <c r="D54" s="565"/>
      <c r="E54" s="565"/>
      <c r="F54" s="566"/>
      <c r="G54" s="567"/>
      <c r="H54" s="568"/>
      <c r="I54" s="568"/>
      <c r="J54" s="568"/>
      <c r="K54" s="569"/>
      <c r="L54" s="570"/>
      <c r="M54" s="570"/>
      <c r="N54" s="570"/>
      <c r="O54" s="570"/>
      <c r="P54" s="570"/>
      <c r="Q54" s="570"/>
      <c r="R54" s="570"/>
      <c r="S54" s="570"/>
      <c r="T54" s="570"/>
      <c r="U54" s="570"/>
      <c r="V54" s="570"/>
      <c r="W54" s="570"/>
      <c r="X54" s="570"/>
      <c r="Y54" s="568"/>
      <c r="Z54" s="811"/>
      <c r="AA54" s="571"/>
    </row>
    <row r="55" spans="2:27" ht="15">
      <c r="B55" s="284"/>
      <c r="C55" s="285"/>
      <c r="D55" s="285"/>
      <c r="E55" s="285"/>
      <c r="F55" s="285"/>
      <c r="G55" s="286"/>
      <c r="H55" s="286"/>
      <c r="I55" s="286"/>
      <c r="J55" s="286"/>
      <c r="K55" s="284"/>
      <c r="L55" s="286"/>
      <c r="M55" s="286"/>
      <c r="N55" s="286"/>
      <c r="O55" s="286"/>
      <c r="P55" s="286"/>
      <c r="Q55" s="286"/>
      <c r="R55" s="286"/>
      <c r="S55" s="286"/>
      <c r="T55" s="286"/>
      <c r="U55" s="286"/>
      <c r="V55" s="286"/>
      <c r="W55" s="286"/>
      <c r="X55" s="286"/>
      <c r="Y55" s="286"/>
      <c r="Z55" s="285"/>
      <c r="AA55" s="285"/>
    </row>
  </sheetData>
  <sheetProtection algorithmName="SHA-512" hashValue="E0G8WmCe9vtQMuasF/sE2OKRMvW426JB60mOT+uqKrWbFf9lLbWDe8YoQZwoqqht04O1jp9ed80GdipVBO1aew==" saltValue="zlXkavQAHeuvM2HLk3boUA==" spinCount="100000" sheet="1" objects="1" scenarios="1"/>
  <mergeCells count="17">
    <mergeCell ref="Y7:Y8"/>
    <mergeCell ref="C12:F12"/>
    <mergeCell ref="B2:AA2"/>
    <mergeCell ref="G6:Y6"/>
    <mergeCell ref="Z6:Z8"/>
    <mergeCell ref="AA6:AA8"/>
    <mergeCell ref="G7:H7"/>
    <mergeCell ref="I7:J7"/>
    <mergeCell ref="K7:K8"/>
    <mergeCell ref="L7:M8"/>
    <mergeCell ref="N7:N8"/>
    <mergeCell ref="O7:P8"/>
    <mergeCell ref="C13:F13"/>
    <mergeCell ref="Q7:R8"/>
    <mergeCell ref="S7:S8"/>
    <mergeCell ref="T7:U8"/>
    <mergeCell ref="V7:X7"/>
  </mergeCells>
  <printOptions horizontalCentered="1" verticalCentered="1"/>
  <pageMargins left="0.31496062992125984" right="0.31496062992125984" top="0.74803149606299213" bottom="0.74803149606299213" header="0.31496062992125984" footer="0.31496062992125984"/>
  <pageSetup paperSize="8" scale="33" orientation="landscape" r:id="rId1"/>
  <headerFooter scaleWithDoc="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59">
    <tabColor theme="4" tint="0.59999389629810485"/>
    <pageSetUpPr fitToPage="1"/>
  </sheetPr>
  <dimension ref="B1:AA55"/>
  <sheetViews>
    <sheetView showGridLines="0" zoomScale="40" zoomScaleNormal="40" zoomScaleSheetLayoutView="25" workbookViewId="0">
      <selection activeCell="F4" sqref="F4"/>
    </sheetView>
  </sheetViews>
  <sheetFormatPr defaultColWidth="11.625" defaultRowHeight="12.75"/>
  <cols>
    <col min="1" max="1" width="2.25" style="220" customWidth="1"/>
    <col min="2" max="2" width="11.625" style="219" customWidth="1"/>
    <col min="3" max="3" width="7.5" style="220" customWidth="1"/>
    <col min="4" max="4" width="6.25" style="220" customWidth="1"/>
    <col min="5" max="5" width="28.25" style="220" customWidth="1"/>
    <col min="6" max="6" width="55.625" style="220" customWidth="1"/>
    <col min="7" max="10" width="19.875" style="221" customWidth="1"/>
    <col min="11" max="11" width="19.875" style="219" customWidth="1"/>
    <col min="12" max="13" width="19.875" style="221" customWidth="1"/>
    <col min="14" max="14" width="21.5" style="221" customWidth="1"/>
    <col min="15" max="18" width="19.875" style="221" customWidth="1"/>
    <col min="19" max="19" width="21.625" style="221" customWidth="1"/>
    <col min="20" max="25" width="19.875" style="221" customWidth="1"/>
    <col min="26" max="26" width="19.875" style="220" customWidth="1"/>
    <col min="27" max="27" width="20.625" style="220" customWidth="1"/>
    <col min="28" max="268" width="10" style="220" customWidth="1"/>
    <col min="269" max="16384" width="11.625" style="220"/>
  </cols>
  <sheetData>
    <row r="1" spans="2:27" ht="13.5" thickBot="1"/>
    <row r="2" spans="2:27" s="222" customFormat="1" ht="36" customHeight="1" thickBot="1">
      <c r="B2" s="1379" t="s">
        <v>475</v>
      </c>
      <c r="C2" s="1380"/>
      <c r="D2" s="1380"/>
      <c r="E2" s="1380"/>
      <c r="F2" s="1380"/>
      <c r="G2" s="1380"/>
      <c r="H2" s="1380"/>
      <c r="I2" s="1380"/>
      <c r="J2" s="1380"/>
      <c r="K2" s="1380"/>
      <c r="L2" s="1380"/>
      <c r="M2" s="1380"/>
      <c r="N2" s="1380"/>
      <c r="O2" s="1380"/>
      <c r="P2" s="1380"/>
      <c r="Q2" s="1380"/>
      <c r="R2" s="1380"/>
      <c r="S2" s="1380"/>
      <c r="T2" s="1380"/>
      <c r="U2" s="1380"/>
      <c r="V2" s="1380"/>
      <c r="W2" s="1380"/>
      <c r="X2" s="1380"/>
      <c r="Y2" s="1380"/>
      <c r="Z2" s="1380"/>
      <c r="AA2" s="1381"/>
    </row>
    <row r="3" spans="2:27" s="224" customFormat="1" ht="9" customHeight="1">
      <c r="B3" s="223"/>
      <c r="C3" s="223"/>
      <c r="D3" s="223"/>
      <c r="E3" s="223"/>
      <c r="F3" s="223"/>
      <c r="G3" s="223"/>
      <c r="H3" s="223"/>
      <c r="I3" s="223"/>
      <c r="J3" s="223"/>
      <c r="K3" s="515"/>
      <c r="L3" s="223"/>
      <c r="M3" s="223"/>
      <c r="N3" s="223"/>
      <c r="O3" s="223"/>
      <c r="P3" s="223"/>
      <c r="Q3" s="223"/>
      <c r="R3" s="223"/>
      <c r="S3" s="223"/>
      <c r="T3" s="223"/>
      <c r="U3" s="223"/>
      <c r="V3" s="223"/>
      <c r="W3" s="223"/>
      <c r="X3" s="223"/>
      <c r="Y3" s="223"/>
      <c r="Z3" s="223"/>
      <c r="AA3" s="223"/>
    </row>
    <row r="4" spans="2:27" s="227" customFormat="1" ht="29.25" customHeight="1">
      <c r="B4" s="225"/>
      <c r="C4" s="226" t="s">
        <v>476</v>
      </c>
      <c r="F4" s="516" t="s">
        <v>998</v>
      </c>
      <c r="G4" s="228"/>
      <c r="H4" s="228"/>
      <c r="I4" s="229"/>
      <c r="J4" s="229"/>
      <c r="K4" s="517"/>
      <c r="L4" s="229"/>
      <c r="M4" s="229"/>
      <c r="N4" s="229"/>
      <c r="O4" s="229"/>
      <c r="P4" s="229"/>
      <c r="Q4" s="229"/>
      <c r="R4" s="229"/>
      <c r="S4" s="229"/>
      <c r="T4" s="229"/>
      <c r="U4" s="229"/>
      <c r="V4" s="229"/>
      <c r="W4" s="229"/>
      <c r="X4" s="229"/>
      <c r="Y4" s="229"/>
    </row>
    <row r="5" spans="2:27" s="227" customFormat="1" ht="9.75" customHeight="1" thickBot="1">
      <c r="B5" s="225"/>
      <c r="C5" s="222"/>
      <c r="G5" s="228"/>
      <c r="I5" s="229"/>
      <c r="J5" s="229"/>
      <c r="K5" s="517"/>
      <c r="L5" s="229"/>
      <c r="M5" s="229"/>
      <c r="N5" s="229"/>
      <c r="O5" s="229"/>
      <c r="P5" s="229"/>
      <c r="Q5" s="229"/>
      <c r="R5" s="229"/>
      <c r="S5" s="229"/>
      <c r="T5" s="229"/>
      <c r="U5" s="229"/>
      <c r="V5" s="229"/>
      <c r="W5" s="229"/>
      <c r="X5" s="229"/>
      <c r="Y5" s="229"/>
    </row>
    <row r="6" spans="2:27" ht="15.75" customHeight="1">
      <c r="B6" s="230"/>
      <c r="C6" s="231"/>
      <c r="D6" s="231"/>
      <c r="E6" s="231"/>
      <c r="F6" s="232"/>
      <c r="G6" s="1382" t="s">
        <v>477</v>
      </c>
      <c r="H6" s="1382"/>
      <c r="I6" s="1382"/>
      <c r="J6" s="1382"/>
      <c r="K6" s="1382"/>
      <c r="L6" s="1382"/>
      <c r="M6" s="1382"/>
      <c r="N6" s="1382"/>
      <c r="O6" s="1382"/>
      <c r="P6" s="1382"/>
      <c r="Q6" s="1382"/>
      <c r="R6" s="1382"/>
      <c r="S6" s="1382"/>
      <c r="T6" s="1382"/>
      <c r="U6" s="1382"/>
      <c r="V6" s="1382"/>
      <c r="W6" s="1382"/>
      <c r="X6" s="1382"/>
      <c r="Y6" s="1383"/>
      <c r="Z6" s="1384" t="s">
        <v>449</v>
      </c>
      <c r="AA6" s="1387" t="s">
        <v>478</v>
      </c>
    </row>
    <row r="7" spans="2:27" ht="67.5" customHeight="1">
      <c r="B7" s="233"/>
      <c r="C7" s="234"/>
      <c r="D7" s="234"/>
      <c r="E7" s="234"/>
      <c r="F7" s="235"/>
      <c r="G7" s="1389" t="s">
        <v>479</v>
      </c>
      <c r="H7" s="1390"/>
      <c r="I7" s="1391" t="s">
        <v>480</v>
      </c>
      <c r="J7" s="1390"/>
      <c r="K7" s="1392" t="s">
        <v>764</v>
      </c>
      <c r="L7" s="1401" t="s">
        <v>765</v>
      </c>
      <c r="M7" s="1402"/>
      <c r="N7" s="1392" t="s">
        <v>766</v>
      </c>
      <c r="O7" s="1401" t="s">
        <v>767</v>
      </c>
      <c r="P7" s="1402"/>
      <c r="Q7" s="1401" t="s">
        <v>768</v>
      </c>
      <c r="R7" s="1402"/>
      <c r="S7" s="1400" t="s">
        <v>769</v>
      </c>
      <c r="T7" s="1401" t="s">
        <v>770</v>
      </c>
      <c r="U7" s="1402"/>
      <c r="V7" s="1391" t="s">
        <v>771</v>
      </c>
      <c r="W7" s="1389"/>
      <c r="X7" s="1390"/>
      <c r="Y7" s="1392" t="s">
        <v>481</v>
      </c>
      <c r="Z7" s="1385"/>
      <c r="AA7" s="1388"/>
    </row>
    <row r="8" spans="2:27" ht="49.5" customHeight="1">
      <c r="B8" s="233"/>
      <c r="C8" s="234"/>
      <c r="D8" s="234"/>
      <c r="E8" s="234"/>
      <c r="F8" s="235"/>
      <c r="G8" s="1142" t="s">
        <v>482</v>
      </c>
      <c r="H8" s="1143" t="s">
        <v>483</v>
      </c>
      <c r="I8" s="238" t="s">
        <v>482</v>
      </c>
      <c r="J8" s="238" t="s">
        <v>483</v>
      </c>
      <c r="K8" s="1386"/>
      <c r="L8" s="1398"/>
      <c r="M8" s="1399"/>
      <c r="N8" s="1386"/>
      <c r="O8" s="1398"/>
      <c r="P8" s="1399"/>
      <c r="Q8" s="1398"/>
      <c r="R8" s="1399"/>
      <c r="S8" s="1400"/>
      <c r="T8" s="1398"/>
      <c r="U8" s="1399"/>
      <c r="V8" s="238" t="s">
        <v>772</v>
      </c>
      <c r="W8" s="238" t="s">
        <v>773</v>
      </c>
      <c r="X8" s="238" t="s">
        <v>774</v>
      </c>
      <c r="Y8" s="1386"/>
      <c r="Z8" s="1386"/>
      <c r="AA8" s="1388"/>
    </row>
    <row r="9" spans="2:27" ht="20.25" customHeight="1">
      <c r="B9" s="239"/>
      <c r="C9" s="240"/>
      <c r="D9" s="240"/>
      <c r="E9" s="240"/>
      <c r="F9" s="241"/>
      <c r="G9" s="1144" t="s">
        <v>775</v>
      </c>
      <c r="H9" s="243" t="s">
        <v>776</v>
      </c>
      <c r="I9" s="244" t="s">
        <v>777</v>
      </c>
      <c r="J9" s="244" t="s">
        <v>778</v>
      </c>
      <c r="K9" s="244"/>
      <c r="L9" s="238" t="s">
        <v>482</v>
      </c>
      <c r="M9" s="238" t="s">
        <v>483</v>
      </c>
      <c r="N9" s="244"/>
      <c r="O9" s="238" t="s">
        <v>482</v>
      </c>
      <c r="P9" s="238" t="s">
        <v>483</v>
      </c>
      <c r="Q9" s="238" t="s">
        <v>482</v>
      </c>
      <c r="R9" s="238" t="s">
        <v>483</v>
      </c>
      <c r="S9" s="244"/>
      <c r="T9" s="238" t="s">
        <v>482</v>
      </c>
      <c r="U9" s="238" t="s">
        <v>483</v>
      </c>
      <c r="V9" s="244"/>
      <c r="W9" s="244"/>
      <c r="X9" s="244"/>
      <c r="Y9" s="244" t="s">
        <v>779</v>
      </c>
      <c r="Z9" s="245" t="s">
        <v>780</v>
      </c>
      <c r="AA9" s="246" t="s">
        <v>781</v>
      </c>
    </row>
    <row r="10" spans="2:27" ht="24.95" customHeight="1">
      <c r="B10" s="247" t="s">
        <v>775</v>
      </c>
      <c r="C10" s="518" t="s">
        <v>484</v>
      </c>
      <c r="D10" s="519"/>
      <c r="E10" s="519"/>
      <c r="F10" s="520"/>
      <c r="G10" s="521"/>
      <c r="H10" s="522"/>
      <c r="I10" s="522"/>
      <c r="J10" s="522"/>
      <c r="K10" s="523"/>
      <c r="L10" s="524"/>
      <c r="M10" s="524"/>
      <c r="N10" s="524"/>
      <c r="O10" s="524"/>
      <c r="P10" s="524"/>
      <c r="Q10" s="524"/>
      <c r="R10" s="524"/>
      <c r="S10" s="524"/>
      <c r="T10" s="524"/>
      <c r="U10" s="524"/>
      <c r="V10" s="524"/>
      <c r="W10" s="524"/>
      <c r="X10" s="524"/>
      <c r="Y10" s="522"/>
      <c r="Z10" s="798">
        <f>Z11+Z37+Z49</f>
        <v>0</v>
      </c>
      <c r="AA10" s="799">
        <f>Z10*12.5</f>
        <v>0</v>
      </c>
    </row>
    <row r="11" spans="2:27" ht="24.95" customHeight="1">
      <c r="B11" s="251" t="s">
        <v>782</v>
      </c>
      <c r="C11" s="526" t="s">
        <v>486</v>
      </c>
      <c r="D11" s="527"/>
      <c r="E11" s="527"/>
      <c r="F11" s="528"/>
      <c r="G11" s="529"/>
      <c r="H11" s="530"/>
      <c r="I11" s="530"/>
      <c r="J11" s="530"/>
      <c r="K11" s="531"/>
      <c r="L11" s="532"/>
      <c r="M11" s="532"/>
      <c r="N11" s="532"/>
      <c r="O11" s="532"/>
      <c r="P11" s="532"/>
      <c r="Q11" s="532"/>
      <c r="R11" s="532"/>
      <c r="S11" s="532"/>
      <c r="T11" s="532"/>
      <c r="U11" s="532"/>
      <c r="V11" s="532"/>
      <c r="W11" s="532"/>
      <c r="X11" s="532"/>
      <c r="Y11" s="530"/>
      <c r="Z11" s="798">
        <f>Z33+Z14</f>
        <v>0</v>
      </c>
      <c r="AA11" s="533"/>
    </row>
    <row r="12" spans="2:27" ht="24.95" customHeight="1">
      <c r="B12" s="251" t="s">
        <v>783</v>
      </c>
      <c r="C12" s="1393" t="s">
        <v>488</v>
      </c>
      <c r="D12" s="1394"/>
      <c r="E12" s="1394"/>
      <c r="F12" s="1395"/>
      <c r="G12" s="801"/>
      <c r="H12" s="802"/>
      <c r="I12" s="831"/>
      <c r="J12" s="831"/>
      <c r="K12" s="531"/>
      <c r="L12" s="532"/>
      <c r="M12" s="532"/>
      <c r="N12" s="532"/>
      <c r="O12" s="532"/>
      <c r="P12" s="532"/>
      <c r="Q12" s="532"/>
      <c r="R12" s="532"/>
      <c r="S12" s="532"/>
      <c r="T12" s="532"/>
      <c r="U12" s="532"/>
      <c r="V12" s="532"/>
      <c r="W12" s="532"/>
      <c r="X12" s="532"/>
      <c r="Y12" s="530"/>
      <c r="Z12" s="534"/>
      <c r="AA12" s="535"/>
    </row>
    <row r="13" spans="2:27" ht="24.95" customHeight="1">
      <c r="B13" s="251" t="s">
        <v>784</v>
      </c>
      <c r="C13" s="1393" t="s">
        <v>490</v>
      </c>
      <c r="D13" s="1394"/>
      <c r="E13" s="1394"/>
      <c r="F13" s="1395"/>
      <c r="G13" s="801"/>
      <c r="H13" s="802"/>
      <c r="I13" s="831"/>
      <c r="J13" s="831"/>
      <c r="K13" s="531"/>
      <c r="L13" s="532"/>
      <c r="M13" s="532"/>
      <c r="N13" s="532"/>
      <c r="O13" s="532"/>
      <c r="P13" s="532"/>
      <c r="Q13" s="532"/>
      <c r="R13" s="532"/>
      <c r="S13" s="532"/>
      <c r="T13" s="532"/>
      <c r="U13" s="532"/>
      <c r="V13" s="532"/>
      <c r="W13" s="532"/>
      <c r="X13" s="532"/>
      <c r="Y13" s="530"/>
      <c r="Z13" s="534"/>
      <c r="AA13" s="535"/>
    </row>
    <row r="14" spans="2:27" ht="24.95" customHeight="1">
      <c r="B14" s="258" t="s">
        <v>776</v>
      </c>
      <c r="C14" s="536" t="s">
        <v>491</v>
      </c>
      <c r="D14" s="537"/>
      <c r="E14" s="537"/>
      <c r="F14" s="538"/>
      <c r="G14" s="798">
        <f>G15+G20+G24</f>
        <v>0</v>
      </c>
      <c r="H14" s="798">
        <f>H15+H20+H24</f>
        <v>0</v>
      </c>
      <c r="I14" s="798">
        <f t="shared" ref="I14:J14" si="0">I15+I20+I24</f>
        <v>0</v>
      </c>
      <c r="J14" s="798">
        <f t="shared" si="0"/>
        <v>0</v>
      </c>
      <c r="K14" s="531"/>
      <c r="L14" s="532"/>
      <c r="M14" s="532"/>
      <c r="N14" s="532"/>
      <c r="O14" s="532"/>
      <c r="P14" s="532"/>
      <c r="Q14" s="532"/>
      <c r="R14" s="532"/>
      <c r="S14" s="532"/>
      <c r="T14" s="539">
        <f>T15+T20+T24</f>
        <v>0</v>
      </c>
      <c r="U14" s="539">
        <f>U15+U20+U24</f>
        <v>0</v>
      </c>
      <c r="V14" s="539">
        <f>MIN(MAX(T15,T20),MAX(U15,U20))</f>
        <v>0</v>
      </c>
      <c r="W14" s="539">
        <f>MIN(MAX(T20-V14,T24),MAX(U20-V14,U24))</f>
        <v>0</v>
      </c>
      <c r="X14" s="539">
        <f>MIN(IF(MAX(T15-V14,T24-W14)&gt;0,MAX(T15-V14,T24-W14),0),IF(MAX(U15-V14,U24-W14)&gt;0,MAX(U15-V14,U24-W14,0)))</f>
        <v>0</v>
      </c>
      <c r="Y14" s="1140">
        <f>SUM(N16:N19)+SUM(N21:N23)+SUM(N25:N32)+S15+S20+S24+V14+W14+X14+ABS(T14-U14)</f>
        <v>0</v>
      </c>
      <c r="Z14" s="1140">
        <f>((SUM(N16:N19)+SUM(N21:N23)+SUM(N25:N32))*10%)+(S15*40%)+(S20*30%)+(S24*30%)+((V14+W14)*40%)+(X14*150%)+(ABS(T14-U14)*100%)</f>
        <v>0</v>
      </c>
      <c r="AA14" s="533"/>
    </row>
    <row r="15" spans="2:27" ht="24.95" customHeight="1">
      <c r="B15" s="258" t="s">
        <v>777</v>
      </c>
      <c r="C15" s="540" t="s">
        <v>492</v>
      </c>
      <c r="D15" s="537"/>
      <c r="E15" s="537"/>
      <c r="F15" s="541"/>
      <c r="G15" s="801"/>
      <c r="H15" s="802"/>
      <c r="I15" s="798">
        <f>SUM(I16:I19)</f>
        <v>0</v>
      </c>
      <c r="J15" s="798">
        <f>SUM(J16:J19)</f>
        <v>0</v>
      </c>
      <c r="K15" s="531"/>
      <c r="L15" s="532"/>
      <c r="M15" s="532"/>
      <c r="N15" s="532"/>
      <c r="O15" s="532"/>
      <c r="P15" s="532"/>
      <c r="Q15" s="539">
        <f>SUM(O16:O19)</f>
        <v>0</v>
      </c>
      <c r="R15" s="539">
        <f>SUM(P16:P19)</f>
        <v>0</v>
      </c>
      <c r="S15" s="539">
        <f>MIN(Q15:R15)</f>
        <v>0</v>
      </c>
      <c r="T15" s="539">
        <f>IF(Q15&gt;R15,Q15-S15,0)</f>
        <v>0</v>
      </c>
      <c r="U15" s="539">
        <f>IF(R15&gt;Q15,R15-S15,0)</f>
        <v>0</v>
      </c>
      <c r="V15" s="532"/>
      <c r="W15" s="532"/>
      <c r="X15" s="532"/>
      <c r="Y15" s="534"/>
      <c r="Z15" s="530"/>
      <c r="AA15" s="533"/>
    </row>
    <row r="16" spans="2:27" ht="24.95" customHeight="1">
      <c r="B16" s="258" t="s">
        <v>778</v>
      </c>
      <c r="C16" s="542"/>
      <c r="D16" s="537" t="s">
        <v>493</v>
      </c>
      <c r="E16" s="537"/>
      <c r="F16" s="541"/>
      <c r="G16" s="832"/>
      <c r="H16" s="833"/>
      <c r="I16" s="802"/>
      <c r="J16" s="802"/>
      <c r="K16" s="543">
        <v>0</v>
      </c>
      <c r="L16" s="539">
        <f>I16*K16</f>
        <v>0</v>
      </c>
      <c r="M16" s="539">
        <f>J16*K16</f>
        <v>0</v>
      </c>
      <c r="N16" s="539">
        <f>MIN(L16:M16)</f>
        <v>0</v>
      </c>
      <c r="O16" s="539">
        <f>IF(L16&gt;M16,L16-N16,0)</f>
        <v>0</v>
      </c>
      <c r="P16" s="539">
        <f>IF(M16&gt;L16,M16-N16,0)</f>
        <v>0</v>
      </c>
      <c r="Q16" s="532"/>
      <c r="R16" s="532"/>
      <c r="S16" s="532"/>
      <c r="T16" s="532"/>
      <c r="U16" s="532"/>
      <c r="V16" s="532"/>
      <c r="W16" s="532"/>
      <c r="X16" s="532"/>
      <c r="Y16" s="534"/>
      <c r="Z16" s="530"/>
      <c r="AA16" s="533"/>
    </row>
    <row r="17" spans="2:27" ht="24.95" customHeight="1">
      <c r="B17" s="258" t="s">
        <v>779</v>
      </c>
      <c r="C17" s="542"/>
      <c r="D17" s="537" t="s">
        <v>494</v>
      </c>
      <c r="E17" s="537"/>
      <c r="F17" s="541"/>
      <c r="G17" s="832"/>
      <c r="H17" s="833"/>
      <c r="I17" s="802"/>
      <c r="J17" s="802"/>
      <c r="K17" s="543">
        <v>2E-3</v>
      </c>
      <c r="L17" s="539">
        <f t="shared" ref="L17:L32" si="1">I17*K17</f>
        <v>0</v>
      </c>
      <c r="M17" s="539">
        <f t="shared" ref="M17:M32" si="2">J17*K17</f>
        <v>0</v>
      </c>
      <c r="N17" s="539">
        <f t="shared" ref="N17:N32" si="3">MIN(L17:M17)</f>
        <v>0</v>
      </c>
      <c r="O17" s="539">
        <f t="shared" ref="O17:O32" si="4">IF(L17&gt;M17,L17-N17,0)</f>
        <v>0</v>
      </c>
      <c r="P17" s="539">
        <f t="shared" ref="P17:P32" si="5">IF(M17&gt;L17,M17-N17,0)</f>
        <v>0</v>
      </c>
      <c r="Q17" s="532"/>
      <c r="R17" s="532"/>
      <c r="S17" s="532"/>
      <c r="T17" s="532"/>
      <c r="U17" s="532"/>
      <c r="V17" s="532"/>
      <c r="W17" s="532"/>
      <c r="X17" s="532"/>
      <c r="Y17" s="534"/>
      <c r="Z17" s="530"/>
      <c r="AA17" s="533"/>
    </row>
    <row r="18" spans="2:27" ht="24.95" customHeight="1">
      <c r="B18" s="258" t="s">
        <v>780</v>
      </c>
      <c r="C18" s="542"/>
      <c r="D18" s="537" t="s">
        <v>495</v>
      </c>
      <c r="E18" s="537"/>
      <c r="F18" s="541"/>
      <c r="G18" s="832"/>
      <c r="H18" s="833"/>
      <c r="I18" s="802"/>
      <c r="J18" s="802"/>
      <c r="K18" s="543">
        <v>4.0000000000000001E-3</v>
      </c>
      <c r="L18" s="539">
        <f t="shared" si="1"/>
        <v>0</v>
      </c>
      <c r="M18" s="539">
        <f t="shared" si="2"/>
        <v>0</v>
      </c>
      <c r="N18" s="539">
        <f t="shared" si="3"/>
        <v>0</v>
      </c>
      <c r="O18" s="539">
        <f t="shared" si="4"/>
        <v>0</v>
      </c>
      <c r="P18" s="539">
        <f t="shared" si="5"/>
        <v>0</v>
      </c>
      <c r="Q18" s="532"/>
      <c r="R18" s="532"/>
      <c r="S18" s="532"/>
      <c r="T18" s="532"/>
      <c r="U18" s="532"/>
      <c r="V18" s="532"/>
      <c r="W18" s="532"/>
      <c r="X18" s="532"/>
      <c r="Y18" s="534"/>
      <c r="Z18" s="530"/>
      <c r="AA18" s="533"/>
    </row>
    <row r="19" spans="2:27" ht="24.95" customHeight="1">
      <c r="B19" s="258" t="s">
        <v>781</v>
      </c>
      <c r="C19" s="542"/>
      <c r="D19" s="537" t="s">
        <v>496</v>
      </c>
      <c r="E19" s="537"/>
      <c r="F19" s="541"/>
      <c r="G19" s="832"/>
      <c r="H19" s="833"/>
      <c r="I19" s="802"/>
      <c r="J19" s="802"/>
      <c r="K19" s="543">
        <v>7.0000000000000001E-3</v>
      </c>
      <c r="L19" s="539">
        <f t="shared" si="1"/>
        <v>0</v>
      </c>
      <c r="M19" s="539">
        <f t="shared" si="2"/>
        <v>0</v>
      </c>
      <c r="N19" s="539">
        <f t="shared" si="3"/>
        <v>0</v>
      </c>
      <c r="O19" s="539">
        <f t="shared" si="4"/>
        <v>0</v>
      </c>
      <c r="P19" s="539">
        <f t="shared" si="5"/>
        <v>0</v>
      </c>
      <c r="Q19" s="532"/>
      <c r="R19" s="532"/>
      <c r="S19" s="532"/>
      <c r="T19" s="532"/>
      <c r="U19" s="532"/>
      <c r="V19" s="532"/>
      <c r="W19" s="532"/>
      <c r="X19" s="532"/>
      <c r="Y19" s="534"/>
      <c r="Z19" s="530"/>
      <c r="AA19" s="533"/>
    </row>
    <row r="20" spans="2:27" ht="24.95" customHeight="1">
      <c r="B20" s="258" t="s">
        <v>785</v>
      </c>
      <c r="C20" s="540" t="s">
        <v>497</v>
      </c>
      <c r="D20" s="537"/>
      <c r="E20" s="537"/>
      <c r="F20" s="541"/>
      <c r="G20" s="801"/>
      <c r="H20" s="802"/>
      <c r="I20" s="798">
        <f>SUM(I21:I23)</f>
        <v>0</v>
      </c>
      <c r="J20" s="798">
        <f>SUM(J21:J23)</f>
        <v>0</v>
      </c>
      <c r="K20" s="544"/>
      <c r="L20" s="532"/>
      <c r="M20" s="532"/>
      <c r="N20" s="532"/>
      <c r="O20" s="532"/>
      <c r="P20" s="532"/>
      <c r="Q20" s="539">
        <f>SUM(O21:O23)</f>
        <v>0</v>
      </c>
      <c r="R20" s="539">
        <f>SUM(P21:P23)</f>
        <v>0</v>
      </c>
      <c r="S20" s="539">
        <f>MIN(Q20:R20)</f>
        <v>0</v>
      </c>
      <c r="T20" s="539">
        <f>IF(Q20&gt;R20,Q20-S20,0)</f>
        <v>0</v>
      </c>
      <c r="U20" s="539">
        <f>IF(R20&gt;Q20,R20-S20,0)</f>
        <v>0</v>
      </c>
      <c r="V20" s="532"/>
      <c r="W20" s="532"/>
      <c r="X20" s="532"/>
      <c r="Y20" s="534"/>
      <c r="Z20" s="530"/>
      <c r="AA20" s="533"/>
    </row>
    <row r="21" spans="2:27" ht="24.95" customHeight="1">
      <c r="B21" s="258" t="s">
        <v>786</v>
      </c>
      <c r="C21" s="542"/>
      <c r="D21" s="537" t="s">
        <v>498</v>
      </c>
      <c r="E21" s="537"/>
      <c r="F21" s="541"/>
      <c r="G21" s="832"/>
      <c r="H21" s="833"/>
      <c r="I21" s="802"/>
      <c r="J21" s="802"/>
      <c r="K21" s="543">
        <v>1.2500000000000001E-2</v>
      </c>
      <c r="L21" s="539">
        <f t="shared" si="1"/>
        <v>0</v>
      </c>
      <c r="M21" s="539">
        <f t="shared" si="2"/>
        <v>0</v>
      </c>
      <c r="N21" s="539">
        <f t="shared" si="3"/>
        <v>0</v>
      </c>
      <c r="O21" s="539">
        <f t="shared" si="4"/>
        <v>0</v>
      </c>
      <c r="P21" s="539">
        <f t="shared" si="5"/>
        <v>0</v>
      </c>
      <c r="Q21" s="532"/>
      <c r="R21" s="532"/>
      <c r="S21" s="532"/>
      <c r="T21" s="532"/>
      <c r="U21" s="532"/>
      <c r="V21" s="532"/>
      <c r="W21" s="532"/>
      <c r="X21" s="532"/>
      <c r="Y21" s="534"/>
      <c r="Z21" s="530"/>
      <c r="AA21" s="533"/>
    </row>
    <row r="22" spans="2:27" ht="24.95" customHeight="1">
      <c r="B22" s="258" t="s">
        <v>787</v>
      </c>
      <c r="C22" s="542"/>
      <c r="D22" s="537" t="s">
        <v>499</v>
      </c>
      <c r="E22" s="537"/>
      <c r="F22" s="541"/>
      <c r="G22" s="832"/>
      <c r="H22" s="833"/>
      <c r="I22" s="802"/>
      <c r="J22" s="802"/>
      <c r="K22" s="543">
        <v>1.7500000000000002E-2</v>
      </c>
      <c r="L22" s="539">
        <f t="shared" si="1"/>
        <v>0</v>
      </c>
      <c r="M22" s="539">
        <f t="shared" si="2"/>
        <v>0</v>
      </c>
      <c r="N22" s="539">
        <f t="shared" si="3"/>
        <v>0</v>
      </c>
      <c r="O22" s="539">
        <f t="shared" si="4"/>
        <v>0</v>
      </c>
      <c r="P22" s="539">
        <f t="shared" si="5"/>
        <v>0</v>
      </c>
      <c r="Q22" s="532"/>
      <c r="R22" s="532"/>
      <c r="S22" s="532"/>
      <c r="T22" s="532"/>
      <c r="U22" s="532"/>
      <c r="V22" s="532"/>
      <c r="W22" s="532"/>
      <c r="X22" s="532"/>
      <c r="Y22" s="534"/>
      <c r="Z22" s="530"/>
      <c r="AA22" s="533"/>
    </row>
    <row r="23" spans="2:27" ht="24.95" customHeight="1">
      <c r="B23" s="258" t="s">
        <v>788</v>
      </c>
      <c r="C23" s="542"/>
      <c r="D23" s="537" t="s">
        <v>500</v>
      </c>
      <c r="E23" s="537"/>
      <c r="F23" s="541"/>
      <c r="G23" s="832"/>
      <c r="H23" s="833"/>
      <c r="I23" s="802"/>
      <c r="J23" s="802"/>
      <c r="K23" s="543">
        <v>2.2499999999999999E-2</v>
      </c>
      <c r="L23" s="539">
        <f t="shared" si="1"/>
        <v>0</v>
      </c>
      <c r="M23" s="539">
        <f t="shared" si="2"/>
        <v>0</v>
      </c>
      <c r="N23" s="539">
        <f t="shared" si="3"/>
        <v>0</v>
      </c>
      <c r="O23" s="539">
        <f t="shared" si="4"/>
        <v>0</v>
      </c>
      <c r="P23" s="539">
        <f t="shared" si="5"/>
        <v>0</v>
      </c>
      <c r="Q23" s="532"/>
      <c r="R23" s="532"/>
      <c r="S23" s="532"/>
      <c r="T23" s="532"/>
      <c r="U23" s="532"/>
      <c r="V23" s="532"/>
      <c r="W23" s="532"/>
      <c r="X23" s="532"/>
      <c r="Y23" s="534"/>
      <c r="Z23" s="530"/>
      <c r="AA23" s="533"/>
    </row>
    <row r="24" spans="2:27" ht="24.95" customHeight="1">
      <c r="B24" s="258" t="s">
        <v>789</v>
      </c>
      <c r="C24" s="540" t="s">
        <v>501</v>
      </c>
      <c r="D24" s="537"/>
      <c r="E24" s="537"/>
      <c r="F24" s="541"/>
      <c r="G24" s="801"/>
      <c r="H24" s="802"/>
      <c r="I24" s="798">
        <f>SUM(I25:I32)</f>
        <v>0</v>
      </c>
      <c r="J24" s="798">
        <f>SUM(J25:J32)</f>
        <v>0</v>
      </c>
      <c r="K24" s="544"/>
      <c r="L24" s="532"/>
      <c r="M24" s="532"/>
      <c r="N24" s="532"/>
      <c r="O24" s="532"/>
      <c r="P24" s="532"/>
      <c r="Q24" s="539">
        <f>SUM(O25:O32)</f>
        <v>0</v>
      </c>
      <c r="R24" s="539">
        <f>SUM(P25:P32)</f>
        <v>0</v>
      </c>
      <c r="S24" s="539">
        <f>MIN(Q24:R24)</f>
        <v>0</v>
      </c>
      <c r="T24" s="539">
        <f>IF(Q24&gt;R24,Q24-S24,0)</f>
        <v>0</v>
      </c>
      <c r="U24" s="539">
        <f>IF(R24&gt;Q24,R24-S24,0)</f>
        <v>0</v>
      </c>
      <c r="V24" s="532"/>
      <c r="W24" s="532"/>
      <c r="X24" s="532"/>
      <c r="Y24" s="534"/>
      <c r="Z24" s="530"/>
      <c r="AA24" s="533"/>
    </row>
    <row r="25" spans="2:27" ht="24.95" customHeight="1">
      <c r="B25" s="258" t="s">
        <v>790</v>
      </c>
      <c r="C25" s="542"/>
      <c r="D25" s="537" t="s">
        <v>502</v>
      </c>
      <c r="E25" s="537"/>
      <c r="F25" s="541"/>
      <c r="G25" s="832"/>
      <c r="H25" s="833"/>
      <c r="I25" s="802"/>
      <c r="J25" s="802"/>
      <c r="K25" s="543">
        <v>2.75E-2</v>
      </c>
      <c r="L25" s="539">
        <f t="shared" si="1"/>
        <v>0</v>
      </c>
      <c r="M25" s="539">
        <f t="shared" si="2"/>
        <v>0</v>
      </c>
      <c r="N25" s="539">
        <f t="shared" si="3"/>
        <v>0</v>
      </c>
      <c r="O25" s="539">
        <f t="shared" si="4"/>
        <v>0</v>
      </c>
      <c r="P25" s="539">
        <f t="shared" si="5"/>
        <v>0</v>
      </c>
      <c r="Q25" s="532"/>
      <c r="R25" s="532"/>
      <c r="S25" s="532"/>
      <c r="T25" s="532"/>
      <c r="U25" s="532"/>
      <c r="V25" s="532"/>
      <c r="W25" s="532"/>
      <c r="X25" s="532"/>
      <c r="Y25" s="534"/>
      <c r="Z25" s="530"/>
      <c r="AA25" s="533"/>
    </row>
    <row r="26" spans="2:27" ht="24.95" customHeight="1">
      <c r="B26" s="258" t="s">
        <v>791</v>
      </c>
      <c r="C26" s="542"/>
      <c r="D26" s="537" t="s">
        <v>503</v>
      </c>
      <c r="E26" s="537"/>
      <c r="F26" s="541"/>
      <c r="G26" s="832"/>
      <c r="H26" s="833"/>
      <c r="I26" s="802"/>
      <c r="J26" s="802"/>
      <c r="K26" s="543">
        <v>3.2500000000000001E-2</v>
      </c>
      <c r="L26" s="539">
        <f t="shared" si="1"/>
        <v>0</v>
      </c>
      <c r="M26" s="539">
        <f t="shared" si="2"/>
        <v>0</v>
      </c>
      <c r="N26" s="539">
        <f t="shared" si="3"/>
        <v>0</v>
      </c>
      <c r="O26" s="539">
        <f t="shared" si="4"/>
        <v>0</v>
      </c>
      <c r="P26" s="539">
        <f t="shared" si="5"/>
        <v>0</v>
      </c>
      <c r="Q26" s="532"/>
      <c r="R26" s="532"/>
      <c r="S26" s="532"/>
      <c r="T26" s="532"/>
      <c r="U26" s="532"/>
      <c r="V26" s="532"/>
      <c r="W26" s="532"/>
      <c r="X26" s="532"/>
      <c r="Y26" s="534"/>
      <c r="Z26" s="530"/>
      <c r="AA26" s="533"/>
    </row>
    <row r="27" spans="2:27" ht="24.95" customHeight="1">
      <c r="B27" s="258" t="s">
        <v>792</v>
      </c>
      <c r="C27" s="542"/>
      <c r="D27" s="537" t="s">
        <v>504</v>
      </c>
      <c r="E27" s="537"/>
      <c r="F27" s="541"/>
      <c r="G27" s="832"/>
      <c r="H27" s="833"/>
      <c r="I27" s="802"/>
      <c r="J27" s="802"/>
      <c r="K27" s="543">
        <v>3.7499999999999999E-2</v>
      </c>
      <c r="L27" s="539">
        <f t="shared" si="1"/>
        <v>0</v>
      </c>
      <c r="M27" s="539">
        <f t="shared" si="2"/>
        <v>0</v>
      </c>
      <c r="N27" s="539">
        <f t="shared" si="3"/>
        <v>0</v>
      </c>
      <c r="O27" s="539">
        <f t="shared" si="4"/>
        <v>0</v>
      </c>
      <c r="P27" s="539">
        <f t="shared" si="5"/>
        <v>0</v>
      </c>
      <c r="Q27" s="532"/>
      <c r="R27" s="532"/>
      <c r="S27" s="532"/>
      <c r="T27" s="532"/>
      <c r="U27" s="532"/>
      <c r="V27" s="532"/>
      <c r="W27" s="532"/>
      <c r="X27" s="532"/>
      <c r="Y27" s="534"/>
      <c r="Z27" s="530"/>
      <c r="AA27" s="533"/>
    </row>
    <row r="28" spans="2:27" ht="24.95" customHeight="1">
      <c r="B28" s="258" t="s">
        <v>793</v>
      </c>
      <c r="C28" s="542"/>
      <c r="D28" s="537" t="s">
        <v>505</v>
      </c>
      <c r="E28" s="537"/>
      <c r="F28" s="541"/>
      <c r="G28" s="832"/>
      <c r="H28" s="833"/>
      <c r="I28" s="802"/>
      <c r="J28" s="802"/>
      <c r="K28" s="543">
        <v>4.4999999999999998E-2</v>
      </c>
      <c r="L28" s="539">
        <f t="shared" si="1"/>
        <v>0</v>
      </c>
      <c r="M28" s="539">
        <f t="shared" si="2"/>
        <v>0</v>
      </c>
      <c r="N28" s="539">
        <f t="shared" si="3"/>
        <v>0</v>
      </c>
      <c r="O28" s="539">
        <f t="shared" si="4"/>
        <v>0</v>
      </c>
      <c r="P28" s="539">
        <f t="shared" si="5"/>
        <v>0</v>
      </c>
      <c r="Q28" s="532"/>
      <c r="R28" s="532"/>
      <c r="S28" s="532"/>
      <c r="T28" s="532"/>
      <c r="U28" s="532"/>
      <c r="V28" s="532"/>
      <c r="W28" s="532"/>
      <c r="X28" s="532"/>
      <c r="Y28" s="534"/>
      <c r="Z28" s="530"/>
      <c r="AA28" s="533"/>
    </row>
    <row r="29" spans="2:27" ht="24.95" customHeight="1">
      <c r="B29" s="258" t="s">
        <v>794</v>
      </c>
      <c r="C29" s="542"/>
      <c r="D29" s="537" t="s">
        <v>506</v>
      </c>
      <c r="E29" s="537"/>
      <c r="F29" s="541"/>
      <c r="G29" s="832"/>
      <c r="H29" s="833"/>
      <c r="I29" s="802"/>
      <c r="J29" s="802"/>
      <c r="K29" s="543">
        <v>5.2499999999999998E-2</v>
      </c>
      <c r="L29" s="539">
        <f t="shared" si="1"/>
        <v>0</v>
      </c>
      <c r="M29" s="539">
        <f t="shared" si="2"/>
        <v>0</v>
      </c>
      <c r="N29" s="539">
        <f t="shared" si="3"/>
        <v>0</v>
      </c>
      <c r="O29" s="539">
        <f t="shared" si="4"/>
        <v>0</v>
      </c>
      <c r="P29" s="539">
        <f t="shared" si="5"/>
        <v>0</v>
      </c>
      <c r="Q29" s="532"/>
      <c r="R29" s="532"/>
      <c r="S29" s="532"/>
      <c r="T29" s="532"/>
      <c r="U29" s="532"/>
      <c r="V29" s="532"/>
      <c r="W29" s="532"/>
      <c r="X29" s="532"/>
      <c r="Y29" s="534"/>
      <c r="Z29" s="530"/>
      <c r="AA29" s="533"/>
    </row>
    <row r="30" spans="2:27" ht="24.95" customHeight="1">
      <c r="B30" s="258" t="s">
        <v>795</v>
      </c>
      <c r="C30" s="542"/>
      <c r="D30" s="537" t="s">
        <v>507</v>
      </c>
      <c r="E30" s="537"/>
      <c r="F30" s="541"/>
      <c r="G30" s="832"/>
      <c r="H30" s="833"/>
      <c r="I30" s="802"/>
      <c r="J30" s="802"/>
      <c r="K30" s="543">
        <v>0.06</v>
      </c>
      <c r="L30" s="539">
        <f t="shared" si="1"/>
        <v>0</v>
      </c>
      <c r="M30" s="539">
        <f t="shared" si="2"/>
        <v>0</v>
      </c>
      <c r="N30" s="539">
        <f t="shared" si="3"/>
        <v>0</v>
      </c>
      <c r="O30" s="539">
        <f t="shared" si="4"/>
        <v>0</v>
      </c>
      <c r="P30" s="539">
        <f t="shared" si="5"/>
        <v>0</v>
      </c>
      <c r="Q30" s="532"/>
      <c r="R30" s="532"/>
      <c r="S30" s="532"/>
      <c r="T30" s="532"/>
      <c r="U30" s="532"/>
      <c r="V30" s="532"/>
      <c r="W30" s="532"/>
      <c r="X30" s="532"/>
      <c r="Y30" s="534"/>
      <c r="Z30" s="530"/>
      <c r="AA30" s="533"/>
    </row>
    <row r="31" spans="2:27" ht="24.95" customHeight="1">
      <c r="B31" s="258" t="s">
        <v>796</v>
      </c>
      <c r="C31" s="542"/>
      <c r="D31" s="537" t="s">
        <v>508</v>
      </c>
      <c r="E31" s="537"/>
      <c r="F31" s="541"/>
      <c r="G31" s="832"/>
      <c r="H31" s="833"/>
      <c r="I31" s="802"/>
      <c r="J31" s="802"/>
      <c r="K31" s="543">
        <v>0.08</v>
      </c>
      <c r="L31" s="539">
        <f t="shared" si="1"/>
        <v>0</v>
      </c>
      <c r="M31" s="539">
        <f t="shared" si="2"/>
        <v>0</v>
      </c>
      <c r="N31" s="539">
        <f t="shared" si="3"/>
        <v>0</v>
      </c>
      <c r="O31" s="539">
        <f t="shared" si="4"/>
        <v>0</v>
      </c>
      <c r="P31" s="539">
        <f t="shared" si="5"/>
        <v>0</v>
      </c>
      <c r="Q31" s="532"/>
      <c r="R31" s="532"/>
      <c r="S31" s="532"/>
      <c r="T31" s="532"/>
      <c r="U31" s="532"/>
      <c r="V31" s="532"/>
      <c r="W31" s="532"/>
      <c r="X31" s="532"/>
      <c r="Y31" s="534"/>
      <c r="Z31" s="530"/>
      <c r="AA31" s="533"/>
    </row>
    <row r="32" spans="2:27" ht="24.95" customHeight="1">
      <c r="B32" s="258" t="s">
        <v>797</v>
      </c>
      <c r="C32" s="542"/>
      <c r="D32" s="537" t="s">
        <v>509</v>
      </c>
      <c r="E32" s="537"/>
      <c r="F32" s="541"/>
      <c r="G32" s="832"/>
      <c r="H32" s="833"/>
      <c r="I32" s="802"/>
      <c r="J32" s="802"/>
      <c r="K32" s="543">
        <v>0.125</v>
      </c>
      <c r="L32" s="539">
        <f t="shared" si="1"/>
        <v>0</v>
      </c>
      <c r="M32" s="539">
        <f t="shared" si="2"/>
        <v>0</v>
      </c>
      <c r="N32" s="539">
        <f t="shared" si="3"/>
        <v>0</v>
      </c>
      <c r="O32" s="539">
        <f t="shared" si="4"/>
        <v>0</v>
      </c>
      <c r="P32" s="539">
        <f t="shared" si="5"/>
        <v>0</v>
      </c>
      <c r="Q32" s="532"/>
      <c r="R32" s="532"/>
      <c r="S32" s="532"/>
      <c r="T32" s="532"/>
      <c r="U32" s="532"/>
      <c r="V32" s="532"/>
      <c r="W32" s="532"/>
      <c r="X32" s="532"/>
      <c r="Y32" s="534"/>
      <c r="Z32" s="534"/>
      <c r="AA32" s="535"/>
    </row>
    <row r="33" spans="2:27" ht="24.95" customHeight="1">
      <c r="B33" s="258" t="s">
        <v>798</v>
      </c>
      <c r="C33" s="536" t="s">
        <v>510</v>
      </c>
      <c r="D33" s="537"/>
      <c r="E33" s="537"/>
      <c r="F33" s="538"/>
      <c r="G33" s="801"/>
      <c r="H33" s="802"/>
      <c r="I33" s="802"/>
      <c r="J33" s="802"/>
      <c r="K33" s="531"/>
      <c r="L33" s="532"/>
      <c r="M33" s="532"/>
      <c r="N33" s="532"/>
      <c r="O33" s="532"/>
      <c r="P33" s="532"/>
      <c r="Q33" s="532"/>
      <c r="R33" s="532"/>
      <c r="S33" s="532"/>
      <c r="T33" s="532"/>
      <c r="U33" s="532"/>
      <c r="V33" s="532"/>
      <c r="W33" s="532"/>
      <c r="X33" s="532"/>
      <c r="Y33" s="802"/>
      <c r="Z33" s="802"/>
      <c r="AA33" s="533"/>
    </row>
    <row r="34" spans="2:27" ht="24.95" customHeight="1">
      <c r="B34" s="258" t="s">
        <v>799</v>
      </c>
      <c r="C34" s="540" t="s">
        <v>492</v>
      </c>
      <c r="D34" s="545"/>
      <c r="E34" s="537"/>
      <c r="F34" s="538"/>
      <c r="G34" s="801"/>
      <c r="H34" s="802"/>
      <c r="I34" s="802"/>
      <c r="J34" s="802"/>
      <c r="K34" s="531"/>
      <c r="L34" s="532"/>
      <c r="M34" s="532"/>
      <c r="N34" s="532"/>
      <c r="O34" s="532"/>
      <c r="P34" s="532"/>
      <c r="Q34" s="532"/>
      <c r="R34" s="532"/>
      <c r="S34" s="532"/>
      <c r="T34" s="532"/>
      <c r="U34" s="532"/>
      <c r="V34" s="532"/>
      <c r="W34" s="532"/>
      <c r="X34" s="532"/>
      <c r="Y34" s="534"/>
      <c r="Z34" s="530"/>
      <c r="AA34" s="533"/>
    </row>
    <row r="35" spans="2:27" ht="24.95" customHeight="1">
      <c r="B35" s="258" t="s">
        <v>800</v>
      </c>
      <c r="C35" s="540" t="s">
        <v>497</v>
      </c>
      <c r="D35" s="545"/>
      <c r="E35" s="537"/>
      <c r="F35" s="538"/>
      <c r="G35" s="801"/>
      <c r="H35" s="802"/>
      <c r="I35" s="802"/>
      <c r="J35" s="802"/>
      <c r="K35" s="531"/>
      <c r="L35" s="532"/>
      <c r="M35" s="532"/>
      <c r="N35" s="532"/>
      <c r="O35" s="532"/>
      <c r="P35" s="532"/>
      <c r="Q35" s="532"/>
      <c r="R35" s="532"/>
      <c r="S35" s="532"/>
      <c r="T35" s="532"/>
      <c r="U35" s="532"/>
      <c r="V35" s="532"/>
      <c r="W35" s="532"/>
      <c r="X35" s="532"/>
      <c r="Y35" s="534"/>
      <c r="Z35" s="530"/>
      <c r="AA35" s="533"/>
    </row>
    <row r="36" spans="2:27" ht="24.95" customHeight="1">
      <c r="B36" s="258" t="s">
        <v>801</v>
      </c>
      <c r="C36" s="540" t="s">
        <v>501</v>
      </c>
      <c r="D36" s="545"/>
      <c r="E36" s="537"/>
      <c r="F36" s="538"/>
      <c r="G36" s="801"/>
      <c r="H36" s="802"/>
      <c r="I36" s="802"/>
      <c r="J36" s="802"/>
      <c r="K36" s="531"/>
      <c r="L36" s="532"/>
      <c r="M36" s="532"/>
      <c r="N36" s="532"/>
      <c r="O36" s="532"/>
      <c r="P36" s="532"/>
      <c r="Q36" s="532"/>
      <c r="R36" s="532"/>
      <c r="S36" s="532"/>
      <c r="T36" s="532"/>
      <c r="U36" s="532"/>
      <c r="V36" s="532"/>
      <c r="W36" s="532"/>
      <c r="X36" s="532"/>
      <c r="Y36" s="534"/>
      <c r="Z36" s="530"/>
      <c r="AA36" s="533"/>
    </row>
    <row r="37" spans="2:27" ht="24.95" customHeight="1">
      <c r="B37" s="258" t="s">
        <v>802</v>
      </c>
      <c r="C37" s="526" t="s">
        <v>511</v>
      </c>
      <c r="D37" s="537"/>
      <c r="E37" s="537"/>
      <c r="F37" s="538"/>
      <c r="G37" s="801"/>
      <c r="H37" s="802"/>
      <c r="I37" s="802"/>
      <c r="J37" s="802"/>
      <c r="K37" s="531"/>
      <c r="L37" s="532"/>
      <c r="M37" s="532"/>
      <c r="N37" s="532"/>
      <c r="O37" s="532"/>
      <c r="P37" s="532"/>
      <c r="Q37" s="532"/>
      <c r="R37" s="532"/>
      <c r="S37" s="532"/>
      <c r="T37" s="532"/>
      <c r="U37" s="532"/>
      <c r="V37" s="532"/>
      <c r="W37" s="532"/>
      <c r="X37" s="532"/>
      <c r="Y37" s="802"/>
      <c r="Z37" s="798">
        <f>Z38+Z47+Z48</f>
        <v>0</v>
      </c>
      <c r="AA37" s="533"/>
    </row>
    <row r="38" spans="2:27" ht="24.95" customHeight="1">
      <c r="B38" s="258">
        <v>251</v>
      </c>
      <c r="C38" s="546" t="s">
        <v>513</v>
      </c>
      <c r="D38" s="547"/>
      <c r="E38" s="547"/>
      <c r="F38" s="548"/>
      <c r="G38" s="834"/>
      <c r="H38" s="835"/>
      <c r="I38" s="835"/>
      <c r="J38" s="835"/>
      <c r="K38" s="531"/>
      <c r="L38" s="532"/>
      <c r="M38" s="532"/>
      <c r="N38" s="532"/>
      <c r="O38" s="532"/>
      <c r="P38" s="532"/>
      <c r="Q38" s="532"/>
      <c r="R38" s="532"/>
      <c r="S38" s="532"/>
      <c r="T38" s="532"/>
      <c r="U38" s="532"/>
      <c r="V38" s="532"/>
      <c r="W38" s="532"/>
      <c r="X38" s="532"/>
      <c r="Y38" s="550"/>
      <c r="Z38" s="798">
        <f>Z39+Z40+Z44+Z45+Z46</f>
        <v>0</v>
      </c>
      <c r="AA38" s="533"/>
    </row>
    <row r="39" spans="2:27" ht="24.95" customHeight="1">
      <c r="B39" s="258" t="s">
        <v>803</v>
      </c>
      <c r="C39" s="551" t="s">
        <v>514</v>
      </c>
      <c r="D39" s="552"/>
      <c r="E39" s="552"/>
      <c r="F39" s="553"/>
      <c r="G39" s="801"/>
      <c r="H39" s="802"/>
      <c r="I39" s="802"/>
      <c r="J39" s="802"/>
      <c r="K39" s="531"/>
      <c r="L39" s="532"/>
      <c r="M39" s="532"/>
      <c r="N39" s="532"/>
      <c r="O39" s="532"/>
      <c r="P39" s="532"/>
      <c r="Q39" s="532"/>
      <c r="R39" s="532"/>
      <c r="S39" s="532"/>
      <c r="T39" s="532"/>
      <c r="U39" s="532"/>
      <c r="V39" s="532"/>
      <c r="W39" s="532"/>
      <c r="X39" s="532"/>
      <c r="Y39" s="802"/>
      <c r="Z39" s="802"/>
      <c r="AA39" s="533"/>
    </row>
    <row r="40" spans="2:27" ht="24.95" customHeight="1">
      <c r="B40" s="258" t="s">
        <v>804</v>
      </c>
      <c r="C40" s="551" t="s">
        <v>515</v>
      </c>
      <c r="D40" s="547"/>
      <c r="E40" s="547"/>
      <c r="F40" s="553"/>
      <c r="G40" s="801"/>
      <c r="H40" s="802"/>
      <c r="I40" s="802"/>
      <c r="J40" s="802"/>
      <c r="K40" s="531"/>
      <c r="L40" s="532"/>
      <c r="M40" s="532"/>
      <c r="N40" s="532"/>
      <c r="O40" s="532"/>
      <c r="P40" s="532"/>
      <c r="Q40" s="532"/>
      <c r="R40" s="532"/>
      <c r="S40" s="532"/>
      <c r="T40" s="532"/>
      <c r="U40" s="532"/>
      <c r="V40" s="532"/>
      <c r="W40" s="532"/>
      <c r="X40" s="532"/>
      <c r="Y40" s="802"/>
      <c r="Z40" s="798">
        <f>Z41+Z42+Z43</f>
        <v>0</v>
      </c>
      <c r="AA40" s="533"/>
    </row>
    <row r="41" spans="2:27" ht="24.95" customHeight="1">
      <c r="B41" s="258" t="s">
        <v>805</v>
      </c>
      <c r="C41" s="554" t="s">
        <v>516</v>
      </c>
      <c r="D41" s="547"/>
      <c r="E41" s="555"/>
      <c r="F41" s="553"/>
      <c r="G41" s="801"/>
      <c r="H41" s="802"/>
      <c r="I41" s="802"/>
      <c r="J41" s="802"/>
      <c r="K41" s="531"/>
      <c r="L41" s="532"/>
      <c r="M41" s="532"/>
      <c r="N41" s="532"/>
      <c r="O41" s="532"/>
      <c r="P41" s="532"/>
      <c r="Q41" s="532"/>
      <c r="R41" s="532"/>
      <c r="S41" s="532"/>
      <c r="T41" s="532"/>
      <c r="U41" s="532"/>
      <c r="V41" s="532"/>
      <c r="W41" s="532"/>
      <c r="X41" s="532"/>
      <c r="Y41" s="802"/>
      <c r="Z41" s="802"/>
      <c r="AA41" s="533"/>
    </row>
    <row r="42" spans="2:27" ht="24.95" customHeight="1">
      <c r="B42" s="258" t="s">
        <v>806</v>
      </c>
      <c r="C42" s="554" t="s">
        <v>517</v>
      </c>
      <c r="D42" s="547"/>
      <c r="E42" s="555"/>
      <c r="F42" s="553"/>
      <c r="G42" s="801"/>
      <c r="H42" s="802"/>
      <c r="I42" s="802"/>
      <c r="J42" s="802"/>
      <c r="K42" s="531"/>
      <c r="L42" s="532"/>
      <c r="M42" s="532"/>
      <c r="N42" s="532"/>
      <c r="O42" s="532"/>
      <c r="P42" s="532"/>
      <c r="Q42" s="532"/>
      <c r="R42" s="532"/>
      <c r="S42" s="532"/>
      <c r="T42" s="532"/>
      <c r="U42" s="532"/>
      <c r="V42" s="532"/>
      <c r="W42" s="532"/>
      <c r="X42" s="532"/>
      <c r="Y42" s="802"/>
      <c r="Z42" s="802"/>
      <c r="AA42" s="533"/>
    </row>
    <row r="43" spans="2:27" ht="24.95" customHeight="1">
      <c r="B43" s="258" t="s">
        <v>807</v>
      </c>
      <c r="C43" s="554" t="s">
        <v>518</v>
      </c>
      <c r="D43" s="547"/>
      <c r="E43" s="555"/>
      <c r="F43" s="553"/>
      <c r="G43" s="801"/>
      <c r="H43" s="802"/>
      <c r="I43" s="802"/>
      <c r="J43" s="802"/>
      <c r="K43" s="531"/>
      <c r="L43" s="532"/>
      <c r="M43" s="532"/>
      <c r="N43" s="532"/>
      <c r="O43" s="532"/>
      <c r="P43" s="532"/>
      <c r="Q43" s="532"/>
      <c r="R43" s="532"/>
      <c r="S43" s="532"/>
      <c r="T43" s="532"/>
      <c r="U43" s="532"/>
      <c r="V43" s="532"/>
      <c r="W43" s="532"/>
      <c r="X43" s="532"/>
      <c r="Y43" s="802"/>
      <c r="Z43" s="802"/>
      <c r="AA43" s="533"/>
    </row>
    <row r="44" spans="2:27" ht="24.95" customHeight="1">
      <c r="B44" s="258" t="s">
        <v>808</v>
      </c>
      <c r="C44" s="551" t="s">
        <v>519</v>
      </c>
      <c r="D44" s="547"/>
      <c r="E44" s="547"/>
      <c r="F44" s="553"/>
      <c r="G44" s="801"/>
      <c r="H44" s="802"/>
      <c r="I44" s="802"/>
      <c r="J44" s="802"/>
      <c r="K44" s="531"/>
      <c r="L44" s="532"/>
      <c r="M44" s="532"/>
      <c r="N44" s="532"/>
      <c r="O44" s="532"/>
      <c r="P44" s="532"/>
      <c r="Q44" s="532"/>
      <c r="R44" s="532"/>
      <c r="S44" s="532"/>
      <c r="T44" s="532"/>
      <c r="U44" s="532"/>
      <c r="V44" s="532"/>
      <c r="W44" s="532"/>
      <c r="X44" s="532"/>
      <c r="Y44" s="802"/>
      <c r="Z44" s="798">
        <f>Y44*0.08</f>
        <v>0</v>
      </c>
      <c r="AA44" s="533"/>
    </row>
    <row r="45" spans="2:27" ht="24.95" customHeight="1">
      <c r="B45" s="258" t="s">
        <v>809</v>
      </c>
      <c r="C45" s="551" t="s">
        <v>520</v>
      </c>
      <c r="D45" s="547"/>
      <c r="E45" s="547"/>
      <c r="F45" s="553"/>
      <c r="G45" s="801"/>
      <c r="H45" s="802"/>
      <c r="I45" s="802"/>
      <c r="J45" s="802"/>
      <c r="K45" s="531"/>
      <c r="L45" s="532"/>
      <c r="M45" s="532"/>
      <c r="N45" s="532"/>
      <c r="O45" s="532"/>
      <c r="P45" s="532"/>
      <c r="Q45" s="532"/>
      <c r="R45" s="532"/>
      <c r="S45" s="532"/>
      <c r="T45" s="532"/>
      <c r="U45" s="532"/>
      <c r="V45" s="532"/>
      <c r="W45" s="532"/>
      <c r="X45" s="532"/>
      <c r="Y45" s="802"/>
      <c r="Z45" s="798">
        <f>Y45*0.12</f>
        <v>0</v>
      </c>
      <c r="AA45" s="533"/>
    </row>
    <row r="46" spans="2:27" ht="24.95" customHeight="1">
      <c r="B46" s="258" t="s">
        <v>810</v>
      </c>
      <c r="C46" s="556" t="s">
        <v>522</v>
      </c>
      <c r="D46" s="547"/>
      <c r="E46" s="547"/>
      <c r="F46" s="553"/>
      <c r="G46" s="801"/>
      <c r="H46" s="802"/>
      <c r="I46" s="802"/>
      <c r="J46" s="802"/>
      <c r="K46" s="531"/>
      <c r="L46" s="532"/>
      <c r="M46" s="532"/>
      <c r="N46" s="532"/>
      <c r="O46" s="532"/>
      <c r="P46" s="532"/>
      <c r="Q46" s="532"/>
      <c r="R46" s="532"/>
      <c r="S46" s="532"/>
      <c r="T46" s="532"/>
      <c r="U46" s="532"/>
      <c r="V46" s="532"/>
      <c r="W46" s="532"/>
      <c r="X46" s="532"/>
      <c r="Y46" s="802"/>
      <c r="Z46" s="802"/>
      <c r="AA46" s="533"/>
    </row>
    <row r="47" spans="2:27" ht="24.95" customHeight="1">
      <c r="B47" s="258">
        <v>325</v>
      </c>
      <c r="C47" s="546" t="s">
        <v>524</v>
      </c>
      <c r="D47" s="557"/>
      <c r="E47" s="547"/>
      <c r="F47" s="548"/>
      <c r="G47" s="549"/>
      <c r="H47" s="550"/>
      <c r="I47" s="550"/>
      <c r="J47" s="550"/>
      <c r="K47" s="531"/>
      <c r="L47" s="532"/>
      <c r="M47" s="532"/>
      <c r="N47" s="532"/>
      <c r="O47" s="532"/>
      <c r="P47" s="532"/>
      <c r="Q47" s="532"/>
      <c r="R47" s="532"/>
      <c r="S47" s="532"/>
      <c r="T47" s="532"/>
      <c r="U47" s="532"/>
      <c r="V47" s="532"/>
      <c r="W47" s="532"/>
      <c r="X47" s="532"/>
      <c r="Y47" s="550"/>
      <c r="Z47" s="839"/>
      <c r="AA47" s="533"/>
    </row>
    <row r="48" spans="2:27" ht="24.95" customHeight="1">
      <c r="B48" s="258">
        <v>330</v>
      </c>
      <c r="C48" s="546" t="s">
        <v>525</v>
      </c>
      <c r="D48" s="557"/>
      <c r="E48" s="547"/>
      <c r="F48" s="548"/>
      <c r="G48" s="549"/>
      <c r="H48" s="550"/>
      <c r="I48" s="550"/>
      <c r="J48" s="550"/>
      <c r="K48" s="531"/>
      <c r="L48" s="532"/>
      <c r="M48" s="532"/>
      <c r="N48" s="532"/>
      <c r="O48" s="532"/>
      <c r="P48" s="532"/>
      <c r="Q48" s="532"/>
      <c r="R48" s="532"/>
      <c r="S48" s="532"/>
      <c r="T48" s="532"/>
      <c r="U48" s="532"/>
      <c r="V48" s="532"/>
      <c r="W48" s="532"/>
      <c r="X48" s="532"/>
      <c r="Y48" s="550"/>
      <c r="Z48" s="839"/>
      <c r="AA48" s="533"/>
    </row>
    <row r="49" spans="2:27" ht="24.95" customHeight="1">
      <c r="B49" s="258" t="s">
        <v>811</v>
      </c>
      <c r="C49" s="542" t="s">
        <v>526</v>
      </c>
      <c r="D49" s="558"/>
      <c r="E49" s="537"/>
      <c r="F49" s="559"/>
      <c r="G49" s="560"/>
      <c r="H49" s="561"/>
      <c r="I49" s="561"/>
      <c r="J49" s="561"/>
      <c r="K49" s="562"/>
      <c r="L49" s="563"/>
      <c r="M49" s="563"/>
      <c r="N49" s="563"/>
      <c r="O49" s="563"/>
      <c r="P49" s="563"/>
      <c r="Q49" s="563"/>
      <c r="R49" s="563"/>
      <c r="S49" s="563"/>
      <c r="T49" s="563"/>
      <c r="U49" s="563"/>
      <c r="V49" s="563"/>
      <c r="W49" s="563"/>
      <c r="X49" s="563"/>
      <c r="Y49" s="561"/>
      <c r="Z49" s="798">
        <f>Z50+Z51+Z52+Z53+Z54</f>
        <v>0</v>
      </c>
      <c r="AA49" s="533"/>
    </row>
    <row r="50" spans="2:27" ht="24.95" customHeight="1">
      <c r="B50" s="258">
        <v>360</v>
      </c>
      <c r="C50" s="536" t="s">
        <v>527</v>
      </c>
      <c r="D50" s="558"/>
      <c r="E50" s="537"/>
      <c r="F50" s="559"/>
      <c r="G50" s="560"/>
      <c r="H50" s="561"/>
      <c r="I50" s="561"/>
      <c r="J50" s="561"/>
      <c r="K50" s="562"/>
      <c r="L50" s="563"/>
      <c r="M50" s="563"/>
      <c r="N50" s="563"/>
      <c r="O50" s="563"/>
      <c r="P50" s="563"/>
      <c r="Q50" s="563"/>
      <c r="R50" s="563"/>
      <c r="S50" s="563"/>
      <c r="T50" s="563"/>
      <c r="U50" s="563"/>
      <c r="V50" s="563"/>
      <c r="W50" s="563"/>
      <c r="X50" s="563"/>
      <c r="Y50" s="561"/>
      <c r="Z50" s="841"/>
      <c r="AA50" s="533"/>
    </row>
    <row r="51" spans="2:27" ht="24.95" customHeight="1">
      <c r="B51" s="258">
        <v>370</v>
      </c>
      <c r="C51" s="536" t="s">
        <v>528</v>
      </c>
      <c r="D51" s="558"/>
      <c r="E51" s="537"/>
      <c r="F51" s="559"/>
      <c r="G51" s="560"/>
      <c r="H51" s="561"/>
      <c r="I51" s="561"/>
      <c r="J51" s="561"/>
      <c r="K51" s="562"/>
      <c r="L51" s="563"/>
      <c r="M51" s="563"/>
      <c r="N51" s="563"/>
      <c r="O51" s="563"/>
      <c r="P51" s="563"/>
      <c r="Q51" s="563"/>
      <c r="R51" s="563"/>
      <c r="S51" s="563"/>
      <c r="T51" s="563"/>
      <c r="U51" s="563"/>
      <c r="V51" s="563"/>
      <c r="W51" s="563"/>
      <c r="X51" s="563"/>
      <c r="Y51" s="561"/>
      <c r="Z51" s="841"/>
      <c r="AA51" s="533"/>
    </row>
    <row r="52" spans="2:27" ht="24.95" customHeight="1">
      <c r="B52" s="258">
        <v>380</v>
      </c>
      <c r="C52" s="536" t="s">
        <v>529</v>
      </c>
      <c r="D52" s="558"/>
      <c r="E52" s="537"/>
      <c r="F52" s="559"/>
      <c r="G52" s="560"/>
      <c r="H52" s="561"/>
      <c r="I52" s="561"/>
      <c r="J52" s="561"/>
      <c r="K52" s="562"/>
      <c r="L52" s="563"/>
      <c r="M52" s="563"/>
      <c r="N52" s="563"/>
      <c r="O52" s="563"/>
      <c r="P52" s="563"/>
      <c r="Q52" s="563"/>
      <c r="R52" s="563"/>
      <c r="S52" s="563"/>
      <c r="T52" s="563"/>
      <c r="U52" s="563"/>
      <c r="V52" s="563"/>
      <c r="W52" s="563"/>
      <c r="X52" s="563"/>
      <c r="Y52" s="561"/>
      <c r="Z52" s="841"/>
      <c r="AA52" s="533"/>
    </row>
    <row r="53" spans="2:27" ht="24.95" customHeight="1">
      <c r="B53" s="761" t="s">
        <v>530</v>
      </c>
      <c r="C53" s="1145" t="s">
        <v>531</v>
      </c>
      <c r="D53" s="767"/>
      <c r="E53" s="768"/>
      <c r="F53" s="1141"/>
      <c r="G53" s="604"/>
      <c r="H53" s="605"/>
      <c r="I53" s="605"/>
      <c r="J53" s="605"/>
      <c r="K53" s="606"/>
      <c r="L53" s="607"/>
      <c r="M53" s="607"/>
      <c r="N53" s="607"/>
      <c r="O53" s="607"/>
      <c r="P53" s="607"/>
      <c r="Q53" s="607"/>
      <c r="R53" s="607"/>
      <c r="S53" s="607"/>
      <c r="T53" s="607"/>
      <c r="U53" s="607"/>
      <c r="V53" s="607"/>
      <c r="W53" s="607"/>
      <c r="X53" s="607"/>
      <c r="Y53" s="605"/>
      <c r="Z53" s="843"/>
      <c r="AA53" s="571"/>
    </row>
    <row r="54" spans="2:27" ht="24.95" customHeight="1" thickBot="1">
      <c r="B54" s="277">
        <v>390</v>
      </c>
      <c r="C54" s="564" t="s">
        <v>532</v>
      </c>
      <c r="D54" s="565"/>
      <c r="E54" s="565"/>
      <c r="F54" s="566"/>
      <c r="G54" s="567"/>
      <c r="H54" s="568"/>
      <c r="I54" s="568"/>
      <c r="J54" s="568"/>
      <c r="K54" s="569"/>
      <c r="L54" s="570"/>
      <c r="M54" s="570"/>
      <c r="N54" s="570"/>
      <c r="O54" s="570"/>
      <c r="P54" s="570"/>
      <c r="Q54" s="570"/>
      <c r="R54" s="570"/>
      <c r="S54" s="570"/>
      <c r="T54" s="570"/>
      <c r="U54" s="570"/>
      <c r="V54" s="570"/>
      <c r="W54" s="570"/>
      <c r="X54" s="570"/>
      <c r="Y54" s="568"/>
      <c r="Z54" s="811"/>
      <c r="AA54" s="571"/>
    </row>
    <row r="55" spans="2:27" ht="15">
      <c r="B55" s="284"/>
      <c r="C55" s="285"/>
      <c r="D55" s="285"/>
      <c r="E55" s="285"/>
      <c r="F55" s="285"/>
      <c r="G55" s="286"/>
      <c r="H55" s="286"/>
      <c r="I55" s="286"/>
      <c r="J55" s="286"/>
      <c r="K55" s="284"/>
      <c r="L55" s="286"/>
      <c r="M55" s="286"/>
      <c r="N55" s="286"/>
      <c r="O55" s="286"/>
      <c r="P55" s="286"/>
      <c r="Q55" s="286"/>
      <c r="R55" s="286"/>
      <c r="S55" s="286"/>
      <c r="T55" s="286"/>
      <c r="U55" s="286"/>
      <c r="V55" s="286"/>
      <c r="W55" s="286"/>
      <c r="X55" s="286"/>
      <c r="Y55" s="286"/>
      <c r="Z55" s="285"/>
      <c r="AA55" s="285"/>
    </row>
  </sheetData>
  <sheetProtection algorithmName="SHA-512" hashValue="XWL/cC4qLyt3IpDM1LK0+L9P9LoABGJ5HNjY2QEshuO00BtnzLbJH4yG8izL5ywd/mbzlvHUq6TSClA4p+Xklg==" saltValue="1Jm5VeCF2/g6bgF5yX0lRA==" spinCount="100000" sheet="1" objects="1" scenarios="1"/>
  <mergeCells count="17">
    <mergeCell ref="Y7:Y8"/>
    <mergeCell ref="C12:F12"/>
    <mergeCell ref="B2:AA2"/>
    <mergeCell ref="G6:Y6"/>
    <mergeCell ref="Z6:Z8"/>
    <mergeCell ref="AA6:AA8"/>
    <mergeCell ref="G7:H7"/>
    <mergeCell ref="I7:J7"/>
    <mergeCell ref="K7:K8"/>
    <mergeCell ref="L7:M8"/>
    <mergeCell ref="N7:N8"/>
    <mergeCell ref="O7:P8"/>
    <mergeCell ref="C13:F13"/>
    <mergeCell ref="Q7:R8"/>
    <mergeCell ref="S7:S8"/>
    <mergeCell ref="T7:U8"/>
    <mergeCell ref="V7:X7"/>
  </mergeCells>
  <printOptions horizontalCentered="1" verticalCentered="1"/>
  <pageMargins left="0.31496062992125984" right="0.31496062992125984" top="0.74803149606299213" bottom="0.74803149606299213" header="0.31496062992125984" footer="0.31496062992125984"/>
  <pageSetup paperSize="8" scale="33" orientation="landscape" r:id="rId1"/>
  <headerFooter scaleWithDoc="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9">
    <tabColor theme="4" tint="0.59999389629810485"/>
    <pageSetUpPr fitToPage="1"/>
  </sheetPr>
  <dimension ref="B1:AA55"/>
  <sheetViews>
    <sheetView showGridLines="0" zoomScale="40" zoomScaleNormal="40" zoomScaleSheetLayoutView="25" workbookViewId="0">
      <selection activeCell="F4" sqref="F4"/>
    </sheetView>
  </sheetViews>
  <sheetFormatPr defaultColWidth="11.625" defaultRowHeight="12.75"/>
  <cols>
    <col min="1" max="1" width="2.25" style="220" customWidth="1"/>
    <col min="2" max="2" width="11.625" style="219" customWidth="1"/>
    <col min="3" max="3" width="7.5" style="220" customWidth="1"/>
    <col min="4" max="4" width="6.25" style="220" customWidth="1"/>
    <col min="5" max="5" width="28.25" style="220" customWidth="1"/>
    <col min="6" max="6" width="55.625" style="220" customWidth="1"/>
    <col min="7" max="10" width="19.875" style="221" customWidth="1"/>
    <col min="11" max="11" width="19.875" style="219" customWidth="1"/>
    <col min="12" max="13" width="19.875" style="221" customWidth="1"/>
    <col min="14" max="14" width="21.5" style="221" customWidth="1"/>
    <col min="15" max="18" width="19.875" style="221" customWidth="1"/>
    <col min="19" max="19" width="21.625" style="221" customWidth="1"/>
    <col min="20" max="25" width="19.875" style="221" customWidth="1"/>
    <col min="26" max="26" width="19.875" style="220" customWidth="1"/>
    <col min="27" max="27" width="20.625" style="220" customWidth="1"/>
    <col min="28" max="268" width="10" style="220" customWidth="1"/>
    <col min="269" max="16384" width="11.625" style="220"/>
  </cols>
  <sheetData>
    <row r="1" spans="2:27" ht="13.5" thickBot="1"/>
    <row r="2" spans="2:27" s="222" customFormat="1" ht="36" customHeight="1" thickBot="1">
      <c r="B2" s="1379" t="s">
        <v>475</v>
      </c>
      <c r="C2" s="1380"/>
      <c r="D2" s="1380"/>
      <c r="E2" s="1380"/>
      <c r="F2" s="1380"/>
      <c r="G2" s="1380"/>
      <c r="H2" s="1380"/>
      <c r="I2" s="1380"/>
      <c r="J2" s="1380"/>
      <c r="K2" s="1380"/>
      <c r="L2" s="1380"/>
      <c r="M2" s="1380"/>
      <c r="N2" s="1380"/>
      <c r="O2" s="1380"/>
      <c r="P2" s="1380"/>
      <c r="Q2" s="1380"/>
      <c r="R2" s="1380"/>
      <c r="S2" s="1380"/>
      <c r="T2" s="1380"/>
      <c r="U2" s="1380"/>
      <c r="V2" s="1380"/>
      <c r="W2" s="1380"/>
      <c r="X2" s="1380"/>
      <c r="Y2" s="1380"/>
      <c r="Z2" s="1380"/>
      <c r="AA2" s="1381"/>
    </row>
    <row r="3" spans="2:27" s="224" customFormat="1" ht="9" customHeight="1">
      <c r="B3" s="223"/>
      <c r="C3" s="223"/>
      <c r="D3" s="223"/>
      <c r="E3" s="223"/>
      <c r="F3" s="223"/>
      <c r="G3" s="223"/>
      <c r="H3" s="223"/>
      <c r="I3" s="223"/>
      <c r="J3" s="223"/>
      <c r="K3" s="515"/>
      <c r="L3" s="223"/>
      <c r="M3" s="223"/>
      <c r="N3" s="223"/>
      <c r="O3" s="223"/>
      <c r="P3" s="223"/>
      <c r="Q3" s="223"/>
      <c r="R3" s="223"/>
      <c r="S3" s="223"/>
      <c r="T3" s="223"/>
      <c r="U3" s="223"/>
      <c r="V3" s="223"/>
      <c r="W3" s="223"/>
      <c r="X3" s="223"/>
      <c r="Y3" s="223"/>
      <c r="Z3" s="223"/>
      <c r="AA3" s="223"/>
    </row>
    <row r="4" spans="2:27" s="227" customFormat="1" ht="29.25" customHeight="1">
      <c r="B4" s="225"/>
      <c r="C4" s="226" t="s">
        <v>476</v>
      </c>
      <c r="F4" s="516" t="s">
        <v>816</v>
      </c>
      <c r="G4" s="228"/>
      <c r="H4" s="228"/>
      <c r="I4" s="229"/>
      <c r="J4" s="229"/>
      <c r="K4" s="517"/>
      <c r="L4" s="229"/>
      <c r="M4" s="229"/>
      <c r="N4" s="229"/>
      <c r="O4" s="229"/>
      <c r="P4" s="229"/>
      <c r="Q4" s="229"/>
      <c r="R4" s="229"/>
      <c r="S4" s="229"/>
      <c r="T4" s="229"/>
      <c r="U4" s="229"/>
      <c r="V4" s="229"/>
      <c r="W4" s="229"/>
      <c r="X4" s="229"/>
      <c r="Y4" s="229"/>
    </row>
    <row r="5" spans="2:27" s="227" customFormat="1" ht="9.75" customHeight="1" thickBot="1">
      <c r="B5" s="225"/>
      <c r="C5" s="222"/>
      <c r="G5" s="228"/>
      <c r="I5" s="229"/>
      <c r="J5" s="229"/>
      <c r="K5" s="517"/>
      <c r="L5" s="229"/>
      <c r="M5" s="229"/>
      <c r="N5" s="229"/>
      <c r="O5" s="229"/>
      <c r="P5" s="229"/>
      <c r="Q5" s="229"/>
      <c r="R5" s="229"/>
      <c r="S5" s="229"/>
      <c r="T5" s="229"/>
      <c r="U5" s="229"/>
      <c r="V5" s="229"/>
      <c r="W5" s="229"/>
      <c r="X5" s="229"/>
      <c r="Y5" s="229"/>
    </row>
    <row r="6" spans="2:27" ht="15.75" customHeight="1">
      <c r="B6" s="230"/>
      <c r="C6" s="231"/>
      <c r="D6" s="231"/>
      <c r="E6" s="231"/>
      <c r="F6" s="232"/>
      <c r="G6" s="1382" t="s">
        <v>477</v>
      </c>
      <c r="H6" s="1382"/>
      <c r="I6" s="1382"/>
      <c r="J6" s="1382"/>
      <c r="K6" s="1382"/>
      <c r="L6" s="1382"/>
      <c r="M6" s="1382"/>
      <c r="N6" s="1382"/>
      <c r="O6" s="1382"/>
      <c r="P6" s="1382"/>
      <c r="Q6" s="1382"/>
      <c r="R6" s="1382"/>
      <c r="S6" s="1382"/>
      <c r="T6" s="1382"/>
      <c r="U6" s="1382"/>
      <c r="V6" s="1382"/>
      <c r="W6" s="1382"/>
      <c r="X6" s="1382"/>
      <c r="Y6" s="1383"/>
      <c r="Z6" s="1384" t="s">
        <v>449</v>
      </c>
      <c r="AA6" s="1387" t="s">
        <v>478</v>
      </c>
    </row>
    <row r="7" spans="2:27" ht="67.5" customHeight="1">
      <c r="B7" s="233"/>
      <c r="C7" s="234"/>
      <c r="D7" s="234"/>
      <c r="E7" s="234"/>
      <c r="F7" s="235"/>
      <c r="G7" s="1389" t="s">
        <v>479</v>
      </c>
      <c r="H7" s="1390"/>
      <c r="I7" s="1391" t="s">
        <v>480</v>
      </c>
      <c r="J7" s="1390"/>
      <c r="K7" s="1392" t="s">
        <v>764</v>
      </c>
      <c r="L7" s="1401" t="s">
        <v>765</v>
      </c>
      <c r="M7" s="1402"/>
      <c r="N7" s="1392" t="s">
        <v>766</v>
      </c>
      <c r="O7" s="1401" t="s">
        <v>767</v>
      </c>
      <c r="P7" s="1402"/>
      <c r="Q7" s="1401" t="s">
        <v>768</v>
      </c>
      <c r="R7" s="1402"/>
      <c r="S7" s="1400" t="s">
        <v>769</v>
      </c>
      <c r="T7" s="1401" t="s">
        <v>770</v>
      </c>
      <c r="U7" s="1402"/>
      <c r="V7" s="1391" t="s">
        <v>771</v>
      </c>
      <c r="W7" s="1389"/>
      <c r="X7" s="1390"/>
      <c r="Y7" s="1392" t="s">
        <v>481</v>
      </c>
      <c r="Z7" s="1385"/>
      <c r="AA7" s="1388"/>
    </row>
    <row r="8" spans="2:27" ht="49.5" customHeight="1">
      <c r="B8" s="233"/>
      <c r="C8" s="234"/>
      <c r="D8" s="234"/>
      <c r="E8" s="234"/>
      <c r="F8" s="235"/>
      <c r="G8" s="1142" t="s">
        <v>482</v>
      </c>
      <c r="H8" s="1143" t="s">
        <v>483</v>
      </c>
      <c r="I8" s="238" t="s">
        <v>482</v>
      </c>
      <c r="J8" s="238" t="s">
        <v>483</v>
      </c>
      <c r="K8" s="1386"/>
      <c r="L8" s="1398"/>
      <c r="M8" s="1399"/>
      <c r="N8" s="1386"/>
      <c r="O8" s="1398"/>
      <c r="P8" s="1399"/>
      <c r="Q8" s="1398"/>
      <c r="R8" s="1399"/>
      <c r="S8" s="1400"/>
      <c r="T8" s="1398"/>
      <c r="U8" s="1399"/>
      <c r="V8" s="238" t="s">
        <v>772</v>
      </c>
      <c r="W8" s="238" t="s">
        <v>773</v>
      </c>
      <c r="X8" s="238" t="s">
        <v>774</v>
      </c>
      <c r="Y8" s="1386"/>
      <c r="Z8" s="1386"/>
      <c r="AA8" s="1388"/>
    </row>
    <row r="9" spans="2:27" ht="20.25" customHeight="1">
      <c r="B9" s="239"/>
      <c r="C9" s="240"/>
      <c r="D9" s="240"/>
      <c r="E9" s="240"/>
      <c r="F9" s="241"/>
      <c r="G9" s="1144" t="s">
        <v>775</v>
      </c>
      <c r="H9" s="243" t="s">
        <v>776</v>
      </c>
      <c r="I9" s="244" t="s">
        <v>777</v>
      </c>
      <c r="J9" s="244" t="s">
        <v>778</v>
      </c>
      <c r="K9" s="244"/>
      <c r="L9" s="238" t="s">
        <v>482</v>
      </c>
      <c r="M9" s="238" t="s">
        <v>483</v>
      </c>
      <c r="N9" s="244"/>
      <c r="O9" s="238" t="s">
        <v>482</v>
      </c>
      <c r="P9" s="238" t="s">
        <v>483</v>
      </c>
      <c r="Q9" s="238" t="s">
        <v>482</v>
      </c>
      <c r="R9" s="238" t="s">
        <v>483</v>
      </c>
      <c r="S9" s="244"/>
      <c r="T9" s="238" t="s">
        <v>482</v>
      </c>
      <c r="U9" s="238" t="s">
        <v>483</v>
      </c>
      <c r="V9" s="244"/>
      <c r="W9" s="244"/>
      <c r="X9" s="244"/>
      <c r="Y9" s="244" t="s">
        <v>779</v>
      </c>
      <c r="Z9" s="245" t="s">
        <v>780</v>
      </c>
      <c r="AA9" s="246" t="s">
        <v>781</v>
      </c>
    </row>
    <row r="10" spans="2:27" ht="24.95" customHeight="1">
      <c r="B10" s="247" t="s">
        <v>775</v>
      </c>
      <c r="C10" s="518" t="s">
        <v>484</v>
      </c>
      <c r="D10" s="519"/>
      <c r="E10" s="519"/>
      <c r="F10" s="520"/>
      <c r="G10" s="521"/>
      <c r="H10" s="522"/>
      <c r="I10" s="522"/>
      <c r="J10" s="522"/>
      <c r="K10" s="523"/>
      <c r="L10" s="524"/>
      <c r="M10" s="524"/>
      <c r="N10" s="524"/>
      <c r="O10" s="524"/>
      <c r="P10" s="524"/>
      <c r="Q10" s="524"/>
      <c r="R10" s="524"/>
      <c r="S10" s="524"/>
      <c r="T10" s="524"/>
      <c r="U10" s="524"/>
      <c r="V10" s="524"/>
      <c r="W10" s="524"/>
      <c r="X10" s="524"/>
      <c r="Y10" s="522"/>
      <c r="Z10" s="798">
        <f>Z11+Z37+Z49</f>
        <v>0</v>
      </c>
      <c r="AA10" s="799">
        <f>Z10*12.5</f>
        <v>0</v>
      </c>
    </row>
    <row r="11" spans="2:27" ht="24.95" customHeight="1">
      <c r="B11" s="251" t="s">
        <v>782</v>
      </c>
      <c r="C11" s="526" t="s">
        <v>486</v>
      </c>
      <c r="D11" s="527"/>
      <c r="E11" s="527"/>
      <c r="F11" s="528"/>
      <c r="G11" s="529"/>
      <c r="H11" s="530"/>
      <c r="I11" s="530"/>
      <c r="J11" s="530"/>
      <c r="K11" s="531"/>
      <c r="L11" s="532"/>
      <c r="M11" s="532"/>
      <c r="N11" s="532"/>
      <c r="O11" s="532"/>
      <c r="P11" s="532"/>
      <c r="Q11" s="532"/>
      <c r="R11" s="532"/>
      <c r="S11" s="532"/>
      <c r="T11" s="532"/>
      <c r="U11" s="532"/>
      <c r="V11" s="532"/>
      <c r="W11" s="532"/>
      <c r="X11" s="532"/>
      <c r="Y11" s="530"/>
      <c r="Z11" s="798">
        <f>Z33+Z14</f>
        <v>0</v>
      </c>
      <c r="AA11" s="533"/>
    </row>
    <row r="12" spans="2:27" ht="24.95" customHeight="1">
      <c r="B12" s="251" t="s">
        <v>783</v>
      </c>
      <c r="C12" s="1393" t="s">
        <v>488</v>
      </c>
      <c r="D12" s="1394"/>
      <c r="E12" s="1394"/>
      <c r="F12" s="1395"/>
      <c r="G12" s="801"/>
      <c r="H12" s="802"/>
      <c r="I12" s="831"/>
      <c r="J12" s="831"/>
      <c r="K12" s="531"/>
      <c r="L12" s="532"/>
      <c r="M12" s="532"/>
      <c r="N12" s="532"/>
      <c r="O12" s="532"/>
      <c r="P12" s="532"/>
      <c r="Q12" s="532"/>
      <c r="R12" s="532"/>
      <c r="S12" s="532"/>
      <c r="T12" s="532"/>
      <c r="U12" s="532"/>
      <c r="V12" s="532"/>
      <c r="W12" s="532"/>
      <c r="X12" s="532"/>
      <c r="Y12" s="530"/>
      <c r="Z12" s="534"/>
      <c r="AA12" s="535"/>
    </row>
    <row r="13" spans="2:27" ht="24.95" customHeight="1">
      <c r="B13" s="251" t="s">
        <v>784</v>
      </c>
      <c r="C13" s="1393" t="s">
        <v>490</v>
      </c>
      <c r="D13" s="1394"/>
      <c r="E13" s="1394"/>
      <c r="F13" s="1395"/>
      <c r="G13" s="801"/>
      <c r="H13" s="802"/>
      <c r="I13" s="831"/>
      <c r="J13" s="831"/>
      <c r="K13" s="531"/>
      <c r="L13" s="532"/>
      <c r="M13" s="532"/>
      <c r="N13" s="532"/>
      <c r="O13" s="532"/>
      <c r="P13" s="532"/>
      <c r="Q13" s="532"/>
      <c r="R13" s="532"/>
      <c r="S13" s="532"/>
      <c r="T13" s="532"/>
      <c r="U13" s="532"/>
      <c r="V13" s="532"/>
      <c r="W13" s="532"/>
      <c r="X13" s="532"/>
      <c r="Y13" s="530"/>
      <c r="Z13" s="534"/>
      <c r="AA13" s="535"/>
    </row>
    <row r="14" spans="2:27" ht="24.95" customHeight="1">
      <c r="B14" s="258" t="s">
        <v>776</v>
      </c>
      <c r="C14" s="536" t="s">
        <v>491</v>
      </c>
      <c r="D14" s="537"/>
      <c r="E14" s="537"/>
      <c r="F14" s="538"/>
      <c r="G14" s="798">
        <f>G15+G20+G24</f>
        <v>0</v>
      </c>
      <c r="H14" s="798">
        <f>H15+H20+H24</f>
        <v>0</v>
      </c>
      <c r="I14" s="798">
        <f t="shared" ref="I14:J14" si="0">I15+I20+I24</f>
        <v>0</v>
      </c>
      <c r="J14" s="798">
        <f t="shared" si="0"/>
        <v>0</v>
      </c>
      <c r="K14" s="531"/>
      <c r="L14" s="532"/>
      <c r="M14" s="532"/>
      <c r="N14" s="532"/>
      <c r="O14" s="532"/>
      <c r="P14" s="532"/>
      <c r="Q14" s="532"/>
      <c r="R14" s="532"/>
      <c r="S14" s="532"/>
      <c r="T14" s="539">
        <f>T15+T20+T24</f>
        <v>0</v>
      </c>
      <c r="U14" s="539">
        <f>U15+U20+U24</f>
        <v>0</v>
      </c>
      <c r="V14" s="539">
        <f>MIN(MAX(T15,T20),MAX(U15,U20))</f>
        <v>0</v>
      </c>
      <c r="W14" s="539">
        <f>MIN(MAX(T20-V14,T24),MAX(U20-V14,U24))</f>
        <v>0</v>
      </c>
      <c r="X14" s="539">
        <f>MIN(IF(MAX(T15-V14,T24-W14)&gt;0,MAX(T15-V14,T24-W14),0),IF(MAX(U15-V14,U24-W14)&gt;0,MAX(U15-V14,U24-W14,0)))</f>
        <v>0</v>
      </c>
      <c r="Y14" s="1140">
        <f>SUM(N16:N19)+SUM(N21:N23)+SUM(N25:N32)+S15+S20+S24+V14+W14+X14+ABS(T14-U14)</f>
        <v>0</v>
      </c>
      <c r="Z14" s="1140">
        <f>((SUM(N16:N19)+SUM(N21:N23)+SUM(N25:N32))*10%)+(S15*40%)+(S20*30%)+(S24*30%)+((V14+W14)*40%)+(X14*150%)+(ABS(T14-U14)*100%)</f>
        <v>0</v>
      </c>
      <c r="AA14" s="533"/>
    </row>
    <row r="15" spans="2:27" ht="24.95" customHeight="1">
      <c r="B15" s="258" t="s">
        <v>777</v>
      </c>
      <c r="C15" s="540" t="s">
        <v>492</v>
      </c>
      <c r="D15" s="537"/>
      <c r="E15" s="537"/>
      <c r="F15" s="541"/>
      <c r="G15" s="801"/>
      <c r="H15" s="802"/>
      <c r="I15" s="798">
        <f>SUM(I16:I19)</f>
        <v>0</v>
      </c>
      <c r="J15" s="798">
        <f>SUM(J16:J19)</f>
        <v>0</v>
      </c>
      <c r="K15" s="531"/>
      <c r="L15" s="532"/>
      <c r="M15" s="532"/>
      <c r="N15" s="532"/>
      <c r="O15" s="532"/>
      <c r="P15" s="532"/>
      <c r="Q15" s="539">
        <f>SUM(O16:O19)</f>
        <v>0</v>
      </c>
      <c r="R15" s="539">
        <f>SUM(P16:P19)</f>
        <v>0</v>
      </c>
      <c r="S15" s="539">
        <f>MIN(Q15:R15)</f>
        <v>0</v>
      </c>
      <c r="T15" s="539">
        <f>IF(Q15&gt;R15,Q15-S15,0)</f>
        <v>0</v>
      </c>
      <c r="U15" s="539">
        <f>IF(R15&gt;Q15,R15-S15,0)</f>
        <v>0</v>
      </c>
      <c r="V15" s="532"/>
      <c r="W15" s="532"/>
      <c r="X15" s="532"/>
      <c r="Y15" s="534"/>
      <c r="Z15" s="530"/>
      <c r="AA15" s="533"/>
    </row>
    <row r="16" spans="2:27" ht="24.95" customHeight="1">
      <c r="B16" s="258" t="s">
        <v>778</v>
      </c>
      <c r="C16" s="542"/>
      <c r="D16" s="537" t="s">
        <v>493</v>
      </c>
      <c r="E16" s="537"/>
      <c r="F16" s="541"/>
      <c r="G16" s="832"/>
      <c r="H16" s="833"/>
      <c r="I16" s="802"/>
      <c r="J16" s="802"/>
      <c r="K16" s="543">
        <v>0</v>
      </c>
      <c r="L16" s="539">
        <f>I16*K16</f>
        <v>0</v>
      </c>
      <c r="M16" s="539">
        <f>J16*K16</f>
        <v>0</v>
      </c>
      <c r="N16" s="539">
        <f>MIN(L16:M16)</f>
        <v>0</v>
      </c>
      <c r="O16" s="539">
        <f>IF(L16&gt;M16,L16-N16,0)</f>
        <v>0</v>
      </c>
      <c r="P16" s="539">
        <f>IF(M16&gt;L16,M16-N16,0)</f>
        <v>0</v>
      </c>
      <c r="Q16" s="532"/>
      <c r="R16" s="532"/>
      <c r="S16" s="532"/>
      <c r="T16" s="532"/>
      <c r="U16" s="532"/>
      <c r="V16" s="532"/>
      <c r="W16" s="532"/>
      <c r="X16" s="532"/>
      <c r="Y16" s="534"/>
      <c r="Z16" s="530"/>
      <c r="AA16" s="533"/>
    </row>
    <row r="17" spans="2:27" ht="24.95" customHeight="1">
      <c r="B17" s="258" t="s">
        <v>779</v>
      </c>
      <c r="C17" s="542"/>
      <c r="D17" s="537" t="s">
        <v>494</v>
      </c>
      <c r="E17" s="537"/>
      <c r="F17" s="541"/>
      <c r="G17" s="832"/>
      <c r="H17" s="833"/>
      <c r="I17" s="802"/>
      <c r="J17" s="802"/>
      <c r="K17" s="543">
        <v>2E-3</v>
      </c>
      <c r="L17" s="539">
        <f t="shared" ref="L17:L32" si="1">I17*K17</f>
        <v>0</v>
      </c>
      <c r="M17" s="539">
        <f t="shared" ref="M17:M32" si="2">J17*K17</f>
        <v>0</v>
      </c>
      <c r="N17" s="539">
        <f t="shared" ref="N17:N32" si="3">MIN(L17:M17)</f>
        <v>0</v>
      </c>
      <c r="O17" s="539">
        <f t="shared" ref="O17:O32" si="4">IF(L17&gt;M17,L17-N17,0)</f>
        <v>0</v>
      </c>
      <c r="P17" s="539">
        <f t="shared" ref="P17:P32" si="5">IF(M17&gt;L17,M17-N17,0)</f>
        <v>0</v>
      </c>
      <c r="Q17" s="532"/>
      <c r="R17" s="532"/>
      <c r="S17" s="532"/>
      <c r="T17" s="532"/>
      <c r="U17" s="532"/>
      <c r="V17" s="532"/>
      <c r="W17" s="532"/>
      <c r="X17" s="532"/>
      <c r="Y17" s="534"/>
      <c r="Z17" s="530"/>
      <c r="AA17" s="533"/>
    </row>
    <row r="18" spans="2:27" ht="24.95" customHeight="1">
      <c r="B18" s="258" t="s">
        <v>780</v>
      </c>
      <c r="C18" s="542"/>
      <c r="D18" s="537" t="s">
        <v>495</v>
      </c>
      <c r="E18" s="537"/>
      <c r="F18" s="541"/>
      <c r="G18" s="832"/>
      <c r="H18" s="833"/>
      <c r="I18" s="802"/>
      <c r="J18" s="802"/>
      <c r="K18" s="543">
        <v>4.0000000000000001E-3</v>
      </c>
      <c r="L18" s="539">
        <f t="shared" si="1"/>
        <v>0</v>
      </c>
      <c r="M18" s="539">
        <f t="shared" si="2"/>
        <v>0</v>
      </c>
      <c r="N18" s="539">
        <f t="shared" si="3"/>
        <v>0</v>
      </c>
      <c r="O18" s="539">
        <f t="shared" si="4"/>
        <v>0</v>
      </c>
      <c r="P18" s="539">
        <f t="shared" si="5"/>
        <v>0</v>
      </c>
      <c r="Q18" s="532"/>
      <c r="R18" s="532"/>
      <c r="S18" s="532"/>
      <c r="T18" s="532"/>
      <c r="U18" s="532"/>
      <c r="V18" s="532"/>
      <c r="W18" s="532"/>
      <c r="X18" s="532"/>
      <c r="Y18" s="534"/>
      <c r="Z18" s="530"/>
      <c r="AA18" s="533"/>
    </row>
    <row r="19" spans="2:27" ht="24.95" customHeight="1">
      <c r="B19" s="258" t="s">
        <v>781</v>
      </c>
      <c r="C19" s="542"/>
      <c r="D19" s="537" t="s">
        <v>496</v>
      </c>
      <c r="E19" s="537"/>
      <c r="F19" s="541"/>
      <c r="G19" s="832"/>
      <c r="H19" s="833"/>
      <c r="I19" s="802"/>
      <c r="J19" s="802"/>
      <c r="K19" s="543">
        <v>7.0000000000000001E-3</v>
      </c>
      <c r="L19" s="539">
        <f t="shared" si="1"/>
        <v>0</v>
      </c>
      <c r="M19" s="539">
        <f t="shared" si="2"/>
        <v>0</v>
      </c>
      <c r="N19" s="539">
        <f t="shared" si="3"/>
        <v>0</v>
      </c>
      <c r="O19" s="539">
        <f t="shared" si="4"/>
        <v>0</v>
      </c>
      <c r="P19" s="539">
        <f t="shared" si="5"/>
        <v>0</v>
      </c>
      <c r="Q19" s="532"/>
      <c r="R19" s="532"/>
      <c r="S19" s="532"/>
      <c r="T19" s="532"/>
      <c r="U19" s="532"/>
      <c r="V19" s="532"/>
      <c r="W19" s="532"/>
      <c r="X19" s="532"/>
      <c r="Y19" s="534"/>
      <c r="Z19" s="530"/>
      <c r="AA19" s="533"/>
    </row>
    <row r="20" spans="2:27" ht="24.95" customHeight="1">
      <c r="B20" s="258" t="s">
        <v>785</v>
      </c>
      <c r="C20" s="540" t="s">
        <v>497</v>
      </c>
      <c r="D20" s="537"/>
      <c r="E20" s="537"/>
      <c r="F20" s="541"/>
      <c r="G20" s="801"/>
      <c r="H20" s="802"/>
      <c r="I20" s="798">
        <f>SUM(I21:I23)</f>
        <v>0</v>
      </c>
      <c r="J20" s="798">
        <f>SUM(J21:J23)</f>
        <v>0</v>
      </c>
      <c r="K20" s="544"/>
      <c r="L20" s="532"/>
      <c r="M20" s="532"/>
      <c r="N20" s="532"/>
      <c r="O20" s="532"/>
      <c r="P20" s="532"/>
      <c r="Q20" s="539">
        <f>SUM(O21:O23)</f>
        <v>0</v>
      </c>
      <c r="R20" s="539">
        <f>SUM(P21:P23)</f>
        <v>0</v>
      </c>
      <c r="S20" s="539">
        <f>MIN(Q20:R20)</f>
        <v>0</v>
      </c>
      <c r="T20" s="539">
        <f>IF(Q20&gt;R20,Q20-S20,0)</f>
        <v>0</v>
      </c>
      <c r="U20" s="539">
        <f>IF(R20&gt;Q20,R20-S20,0)</f>
        <v>0</v>
      </c>
      <c r="V20" s="532"/>
      <c r="W20" s="532"/>
      <c r="X20" s="532"/>
      <c r="Y20" s="534"/>
      <c r="Z20" s="530"/>
      <c r="AA20" s="533"/>
    </row>
    <row r="21" spans="2:27" ht="24.95" customHeight="1">
      <c r="B21" s="258" t="s">
        <v>786</v>
      </c>
      <c r="C21" s="542"/>
      <c r="D21" s="537" t="s">
        <v>498</v>
      </c>
      <c r="E21" s="537"/>
      <c r="F21" s="541"/>
      <c r="G21" s="832"/>
      <c r="H21" s="833"/>
      <c r="I21" s="802"/>
      <c r="J21" s="802"/>
      <c r="K21" s="543">
        <v>1.2500000000000001E-2</v>
      </c>
      <c r="L21" s="539">
        <f t="shared" si="1"/>
        <v>0</v>
      </c>
      <c r="M21" s="539">
        <f t="shared" si="2"/>
        <v>0</v>
      </c>
      <c r="N21" s="539">
        <f t="shared" si="3"/>
        <v>0</v>
      </c>
      <c r="O21" s="539">
        <f t="shared" si="4"/>
        <v>0</v>
      </c>
      <c r="P21" s="539">
        <f t="shared" si="5"/>
        <v>0</v>
      </c>
      <c r="Q21" s="532"/>
      <c r="R21" s="532"/>
      <c r="S21" s="532"/>
      <c r="T21" s="532"/>
      <c r="U21" s="532"/>
      <c r="V21" s="532"/>
      <c r="W21" s="532"/>
      <c r="X21" s="532"/>
      <c r="Y21" s="534"/>
      <c r="Z21" s="530"/>
      <c r="AA21" s="533"/>
    </row>
    <row r="22" spans="2:27" ht="24.95" customHeight="1">
      <c r="B22" s="258" t="s">
        <v>787</v>
      </c>
      <c r="C22" s="542"/>
      <c r="D22" s="537" t="s">
        <v>499</v>
      </c>
      <c r="E22" s="537"/>
      <c r="F22" s="541"/>
      <c r="G22" s="832"/>
      <c r="H22" s="833"/>
      <c r="I22" s="802"/>
      <c r="J22" s="802"/>
      <c r="K22" s="543">
        <v>1.7500000000000002E-2</v>
      </c>
      <c r="L22" s="539">
        <f t="shared" si="1"/>
        <v>0</v>
      </c>
      <c r="M22" s="539">
        <f t="shared" si="2"/>
        <v>0</v>
      </c>
      <c r="N22" s="539">
        <f t="shared" si="3"/>
        <v>0</v>
      </c>
      <c r="O22" s="539">
        <f t="shared" si="4"/>
        <v>0</v>
      </c>
      <c r="P22" s="539">
        <f t="shared" si="5"/>
        <v>0</v>
      </c>
      <c r="Q22" s="532"/>
      <c r="R22" s="532"/>
      <c r="S22" s="532"/>
      <c r="T22" s="532"/>
      <c r="U22" s="532"/>
      <c r="V22" s="532"/>
      <c r="W22" s="532"/>
      <c r="X22" s="532"/>
      <c r="Y22" s="534"/>
      <c r="Z22" s="530"/>
      <c r="AA22" s="533"/>
    </row>
    <row r="23" spans="2:27" ht="24.95" customHeight="1">
      <c r="B23" s="258" t="s">
        <v>788</v>
      </c>
      <c r="C23" s="542"/>
      <c r="D23" s="537" t="s">
        <v>500</v>
      </c>
      <c r="E23" s="537"/>
      <c r="F23" s="541"/>
      <c r="G23" s="832"/>
      <c r="H23" s="833"/>
      <c r="I23" s="802"/>
      <c r="J23" s="802"/>
      <c r="K23" s="543">
        <v>2.2499999999999999E-2</v>
      </c>
      <c r="L23" s="539">
        <f t="shared" si="1"/>
        <v>0</v>
      </c>
      <c r="M23" s="539">
        <f t="shared" si="2"/>
        <v>0</v>
      </c>
      <c r="N23" s="539">
        <f t="shared" si="3"/>
        <v>0</v>
      </c>
      <c r="O23" s="539">
        <f t="shared" si="4"/>
        <v>0</v>
      </c>
      <c r="P23" s="539">
        <f t="shared" si="5"/>
        <v>0</v>
      </c>
      <c r="Q23" s="532"/>
      <c r="R23" s="532"/>
      <c r="S23" s="532"/>
      <c r="T23" s="532"/>
      <c r="U23" s="532"/>
      <c r="V23" s="532"/>
      <c r="W23" s="532"/>
      <c r="X23" s="532"/>
      <c r="Y23" s="534"/>
      <c r="Z23" s="530"/>
      <c r="AA23" s="533"/>
    </row>
    <row r="24" spans="2:27" ht="24.95" customHeight="1">
      <c r="B24" s="258" t="s">
        <v>789</v>
      </c>
      <c r="C24" s="540" t="s">
        <v>501</v>
      </c>
      <c r="D24" s="537"/>
      <c r="E24" s="537"/>
      <c r="F24" s="541"/>
      <c r="G24" s="801"/>
      <c r="H24" s="802"/>
      <c r="I24" s="798">
        <f>SUM(I25:I32)</f>
        <v>0</v>
      </c>
      <c r="J24" s="798">
        <f>SUM(J25:J32)</f>
        <v>0</v>
      </c>
      <c r="K24" s="544"/>
      <c r="L24" s="532"/>
      <c r="M24" s="532"/>
      <c r="N24" s="532"/>
      <c r="O24" s="532"/>
      <c r="P24" s="532"/>
      <c r="Q24" s="539">
        <f>SUM(O25:O32)</f>
        <v>0</v>
      </c>
      <c r="R24" s="539">
        <f>SUM(P25:P32)</f>
        <v>0</v>
      </c>
      <c r="S24" s="539">
        <f>MIN(Q24:R24)</f>
        <v>0</v>
      </c>
      <c r="T24" s="539">
        <f>IF(Q24&gt;R24,Q24-S24,0)</f>
        <v>0</v>
      </c>
      <c r="U24" s="539">
        <f>IF(R24&gt;Q24,R24-S24,0)</f>
        <v>0</v>
      </c>
      <c r="V24" s="532"/>
      <c r="W24" s="532"/>
      <c r="X24" s="532"/>
      <c r="Y24" s="534"/>
      <c r="Z24" s="530"/>
      <c r="AA24" s="533"/>
    </row>
    <row r="25" spans="2:27" ht="24.95" customHeight="1">
      <c r="B25" s="258" t="s">
        <v>790</v>
      </c>
      <c r="C25" s="542"/>
      <c r="D25" s="537" t="s">
        <v>502</v>
      </c>
      <c r="E25" s="537"/>
      <c r="F25" s="541"/>
      <c r="G25" s="832"/>
      <c r="H25" s="833"/>
      <c r="I25" s="802"/>
      <c r="J25" s="802"/>
      <c r="K25" s="543">
        <v>2.75E-2</v>
      </c>
      <c r="L25" s="539">
        <f t="shared" si="1"/>
        <v>0</v>
      </c>
      <c r="M25" s="539">
        <f t="shared" si="2"/>
        <v>0</v>
      </c>
      <c r="N25" s="539">
        <f t="shared" si="3"/>
        <v>0</v>
      </c>
      <c r="O25" s="539">
        <f t="shared" si="4"/>
        <v>0</v>
      </c>
      <c r="P25" s="539">
        <f t="shared" si="5"/>
        <v>0</v>
      </c>
      <c r="Q25" s="532"/>
      <c r="R25" s="532"/>
      <c r="S25" s="532"/>
      <c r="T25" s="532"/>
      <c r="U25" s="532"/>
      <c r="V25" s="532"/>
      <c r="W25" s="532"/>
      <c r="X25" s="532"/>
      <c r="Y25" s="534"/>
      <c r="Z25" s="530"/>
      <c r="AA25" s="533"/>
    </row>
    <row r="26" spans="2:27" ht="24.95" customHeight="1">
      <c r="B26" s="258" t="s">
        <v>791</v>
      </c>
      <c r="C26" s="542"/>
      <c r="D26" s="537" t="s">
        <v>503</v>
      </c>
      <c r="E26" s="537"/>
      <c r="F26" s="541"/>
      <c r="G26" s="832"/>
      <c r="H26" s="833"/>
      <c r="I26" s="802"/>
      <c r="J26" s="802"/>
      <c r="K26" s="543">
        <v>3.2500000000000001E-2</v>
      </c>
      <c r="L26" s="539">
        <f t="shared" si="1"/>
        <v>0</v>
      </c>
      <c r="M26" s="539">
        <f t="shared" si="2"/>
        <v>0</v>
      </c>
      <c r="N26" s="539">
        <f t="shared" si="3"/>
        <v>0</v>
      </c>
      <c r="O26" s="539">
        <f t="shared" si="4"/>
        <v>0</v>
      </c>
      <c r="P26" s="539">
        <f t="shared" si="5"/>
        <v>0</v>
      </c>
      <c r="Q26" s="532"/>
      <c r="R26" s="532"/>
      <c r="S26" s="532"/>
      <c r="T26" s="532"/>
      <c r="U26" s="532"/>
      <c r="V26" s="532"/>
      <c r="W26" s="532"/>
      <c r="X26" s="532"/>
      <c r="Y26" s="534"/>
      <c r="Z26" s="530"/>
      <c r="AA26" s="533"/>
    </row>
    <row r="27" spans="2:27" ht="24.95" customHeight="1">
      <c r="B27" s="258" t="s">
        <v>792</v>
      </c>
      <c r="C27" s="542"/>
      <c r="D27" s="537" t="s">
        <v>504</v>
      </c>
      <c r="E27" s="537"/>
      <c r="F27" s="541"/>
      <c r="G27" s="832"/>
      <c r="H27" s="833"/>
      <c r="I27" s="802"/>
      <c r="J27" s="802"/>
      <c r="K27" s="543">
        <v>3.7499999999999999E-2</v>
      </c>
      <c r="L27" s="539">
        <f t="shared" si="1"/>
        <v>0</v>
      </c>
      <c r="M27" s="539">
        <f t="shared" si="2"/>
        <v>0</v>
      </c>
      <c r="N27" s="539">
        <f t="shared" si="3"/>
        <v>0</v>
      </c>
      <c r="O27" s="539">
        <f t="shared" si="4"/>
        <v>0</v>
      </c>
      <c r="P27" s="539">
        <f t="shared" si="5"/>
        <v>0</v>
      </c>
      <c r="Q27" s="532"/>
      <c r="R27" s="532"/>
      <c r="S27" s="532"/>
      <c r="T27" s="532"/>
      <c r="U27" s="532"/>
      <c r="V27" s="532"/>
      <c r="W27" s="532"/>
      <c r="X27" s="532"/>
      <c r="Y27" s="534"/>
      <c r="Z27" s="530"/>
      <c r="AA27" s="533"/>
    </row>
    <row r="28" spans="2:27" ht="24.95" customHeight="1">
      <c r="B28" s="258" t="s">
        <v>793</v>
      </c>
      <c r="C28" s="542"/>
      <c r="D28" s="537" t="s">
        <v>505</v>
      </c>
      <c r="E28" s="537"/>
      <c r="F28" s="541"/>
      <c r="G28" s="832"/>
      <c r="H28" s="833"/>
      <c r="I28" s="802"/>
      <c r="J28" s="802"/>
      <c r="K28" s="543">
        <v>4.4999999999999998E-2</v>
      </c>
      <c r="L28" s="539">
        <f t="shared" si="1"/>
        <v>0</v>
      </c>
      <c r="M28" s="539">
        <f t="shared" si="2"/>
        <v>0</v>
      </c>
      <c r="N28" s="539">
        <f t="shared" si="3"/>
        <v>0</v>
      </c>
      <c r="O28" s="539">
        <f t="shared" si="4"/>
        <v>0</v>
      </c>
      <c r="P28" s="539">
        <f t="shared" si="5"/>
        <v>0</v>
      </c>
      <c r="Q28" s="532"/>
      <c r="R28" s="532"/>
      <c r="S28" s="532"/>
      <c r="T28" s="532"/>
      <c r="U28" s="532"/>
      <c r="V28" s="532"/>
      <c r="W28" s="532"/>
      <c r="X28" s="532"/>
      <c r="Y28" s="534"/>
      <c r="Z28" s="530"/>
      <c r="AA28" s="533"/>
    </row>
    <row r="29" spans="2:27" ht="24.95" customHeight="1">
      <c r="B29" s="258" t="s">
        <v>794</v>
      </c>
      <c r="C29" s="542"/>
      <c r="D29" s="537" t="s">
        <v>506</v>
      </c>
      <c r="E29" s="537"/>
      <c r="F29" s="541"/>
      <c r="G29" s="832"/>
      <c r="H29" s="833"/>
      <c r="I29" s="802"/>
      <c r="J29" s="802"/>
      <c r="K29" s="543">
        <v>5.2499999999999998E-2</v>
      </c>
      <c r="L29" s="539">
        <f t="shared" si="1"/>
        <v>0</v>
      </c>
      <c r="M29" s="539">
        <f t="shared" si="2"/>
        <v>0</v>
      </c>
      <c r="N29" s="539">
        <f t="shared" si="3"/>
        <v>0</v>
      </c>
      <c r="O29" s="539">
        <f t="shared" si="4"/>
        <v>0</v>
      </c>
      <c r="P29" s="539">
        <f t="shared" si="5"/>
        <v>0</v>
      </c>
      <c r="Q29" s="532"/>
      <c r="R29" s="532"/>
      <c r="S29" s="532"/>
      <c r="T29" s="532"/>
      <c r="U29" s="532"/>
      <c r="V29" s="532"/>
      <c r="W29" s="532"/>
      <c r="X29" s="532"/>
      <c r="Y29" s="534"/>
      <c r="Z29" s="530"/>
      <c r="AA29" s="533"/>
    </row>
    <row r="30" spans="2:27" ht="24.95" customHeight="1">
      <c r="B30" s="258" t="s">
        <v>795</v>
      </c>
      <c r="C30" s="542"/>
      <c r="D30" s="537" t="s">
        <v>507</v>
      </c>
      <c r="E30" s="537"/>
      <c r="F30" s="541"/>
      <c r="G30" s="832"/>
      <c r="H30" s="833"/>
      <c r="I30" s="802"/>
      <c r="J30" s="802"/>
      <c r="K30" s="543">
        <v>0.06</v>
      </c>
      <c r="L30" s="539">
        <f t="shared" si="1"/>
        <v>0</v>
      </c>
      <c r="M30" s="539">
        <f t="shared" si="2"/>
        <v>0</v>
      </c>
      <c r="N30" s="539">
        <f t="shared" si="3"/>
        <v>0</v>
      </c>
      <c r="O30" s="539">
        <f t="shared" si="4"/>
        <v>0</v>
      </c>
      <c r="P30" s="539">
        <f t="shared" si="5"/>
        <v>0</v>
      </c>
      <c r="Q30" s="532"/>
      <c r="R30" s="532"/>
      <c r="S30" s="532"/>
      <c r="T30" s="532"/>
      <c r="U30" s="532"/>
      <c r="V30" s="532"/>
      <c r="W30" s="532"/>
      <c r="X30" s="532"/>
      <c r="Y30" s="534"/>
      <c r="Z30" s="530"/>
      <c r="AA30" s="533"/>
    </row>
    <row r="31" spans="2:27" ht="24.95" customHeight="1">
      <c r="B31" s="258" t="s">
        <v>796</v>
      </c>
      <c r="C31" s="542"/>
      <c r="D31" s="537" t="s">
        <v>508</v>
      </c>
      <c r="E31" s="537"/>
      <c r="F31" s="541"/>
      <c r="G31" s="832"/>
      <c r="H31" s="833"/>
      <c r="I31" s="802"/>
      <c r="J31" s="802"/>
      <c r="K31" s="543">
        <v>0.08</v>
      </c>
      <c r="L31" s="539">
        <f t="shared" si="1"/>
        <v>0</v>
      </c>
      <c r="M31" s="539">
        <f t="shared" si="2"/>
        <v>0</v>
      </c>
      <c r="N31" s="539">
        <f t="shared" si="3"/>
        <v>0</v>
      </c>
      <c r="O31" s="539">
        <f t="shared" si="4"/>
        <v>0</v>
      </c>
      <c r="P31" s="539">
        <f t="shared" si="5"/>
        <v>0</v>
      </c>
      <c r="Q31" s="532"/>
      <c r="R31" s="532"/>
      <c r="S31" s="532"/>
      <c r="T31" s="532"/>
      <c r="U31" s="532"/>
      <c r="V31" s="532"/>
      <c r="W31" s="532"/>
      <c r="X31" s="532"/>
      <c r="Y31" s="534"/>
      <c r="Z31" s="530"/>
      <c r="AA31" s="533"/>
    </row>
    <row r="32" spans="2:27" ht="24.95" customHeight="1">
      <c r="B32" s="258" t="s">
        <v>797</v>
      </c>
      <c r="C32" s="542"/>
      <c r="D32" s="537" t="s">
        <v>509</v>
      </c>
      <c r="E32" s="537"/>
      <c r="F32" s="541"/>
      <c r="G32" s="832"/>
      <c r="H32" s="833"/>
      <c r="I32" s="802"/>
      <c r="J32" s="802"/>
      <c r="K32" s="543">
        <v>0.125</v>
      </c>
      <c r="L32" s="539">
        <f t="shared" si="1"/>
        <v>0</v>
      </c>
      <c r="M32" s="539">
        <f t="shared" si="2"/>
        <v>0</v>
      </c>
      <c r="N32" s="539">
        <f t="shared" si="3"/>
        <v>0</v>
      </c>
      <c r="O32" s="539">
        <f t="shared" si="4"/>
        <v>0</v>
      </c>
      <c r="P32" s="539">
        <f t="shared" si="5"/>
        <v>0</v>
      </c>
      <c r="Q32" s="532"/>
      <c r="R32" s="532"/>
      <c r="S32" s="532"/>
      <c r="T32" s="532"/>
      <c r="U32" s="532"/>
      <c r="V32" s="532"/>
      <c r="W32" s="532"/>
      <c r="X32" s="532"/>
      <c r="Y32" s="534"/>
      <c r="Z32" s="534"/>
      <c r="AA32" s="535"/>
    </row>
    <row r="33" spans="2:27" ht="24.95" customHeight="1">
      <c r="B33" s="258" t="s">
        <v>798</v>
      </c>
      <c r="C33" s="536" t="s">
        <v>510</v>
      </c>
      <c r="D33" s="537"/>
      <c r="E33" s="537"/>
      <c r="F33" s="538"/>
      <c r="G33" s="801"/>
      <c r="H33" s="802"/>
      <c r="I33" s="802"/>
      <c r="J33" s="802"/>
      <c r="K33" s="531"/>
      <c r="L33" s="532"/>
      <c r="M33" s="532"/>
      <c r="N33" s="532"/>
      <c r="O33" s="532"/>
      <c r="P33" s="532"/>
      <c r="Q33" s="532"/>
      <c r="R33" s="532"/>
      <c r="S33" s="532"/>
      <c r="T33" s="532"/>
      <c r="U33" s="532"/>
      <c r="V33" s="532"/>
      <c r="W33" s="532"/>
      <c r="X33" s="532"/>
      <c r="Y33" s="802"/>
      <c r="Z33" s="802"/>
      <c r="AA33" s="533"/>
    </row>
    <row r="34" spans="2:27" ht="24.95" customHeight="1">
      <c r="B34" s="258" t="s">
        <v>799</v>
      </c>
      <c r="C34" s="540" t="s">
        <v>492</v>
      </c>
      <c r="D34" s="545"/>
      <c r="E34" s="537"/>
      <c r="F34" s="538"/>
      <c r="G34" s="801"/>
      <c r="H34" s="802"/>
      <c r="I34" s="802"/>
      <c r="J34" s="802"/>
      <c r="K34" s="531"/>
      <c r="L34" s="532"/>
      <c r="M34" s="532"/>
      <c r="N34" s="532"/>
      <c r="O34" s="532"/>
      <c r="P34" s="532"/>
      <c r="Q34" s="532"/>
      <c r="R34" s="532"/>
      <c r="S34" s="532"/>
      <c r="T34" s="532"/>
      <c r="U34" s="532"/>
      <c r="V34" s="532"/>
      <c r="W34" s="532"/>
      <c r="X34" s="532"/>
      <c r="Y34" s="534"/>
      <c r="Z34" s="530"/>
      <c r="AA34" s="533"/>
    </row>
    <row r="35" spans="2:27" ht="24.95" customHeight="1">
      <c r="B35" s="258" t="s">
        <v>800</v>
      </c>
      <c r="C35" s="540" t="s">
        <v>497</v>
      </c>
      <c r="D35" s="545"/>
      <c r="E35" s="537"/>
      <c r="F35" s="538"/>
      <c r="G35" s="801"/>
      <c r="H35" s="802"/>
      <c r="I35" s="802"/>
      <c r="J35" s="802"/>
      <c r="K35" s="531"/>
      <c r="L35" s="532"/>
      <c r="M35" s="532"/>
      <c r="N35" s="532"/>
      <c r="O35" s="532"/>
      <c r="P35" s="532"/>
      <c r="Q35" s="532"/>
      <c r="R35" s="532"/>
      <c r="S35" s="532"/>
      <c r="T35" s="532"/>
      <c r="U35" s="532"/>
      <c r="V35" s="532"/>
      <c r="W35" s="532"/>
      <c r="X35" s="532"/>
      <c r="Y35" s="534"/>
      <c r="Z35" s="530"/>
      <c r="AA35" s="533"/>
    </row>
    <row r="36" spans="2:27" ht="24.95" customHeight="1">
      <c r="B36" s="258" t="s">
        <v>801</v>
      </c>
      <c r="C36" s="540" t="s">
        <v>501</v>
      </c>
      <c r="D36" s="545"/>
      <c r="E36" s="537"/>
      <c r="F36" s="538"/>
      <c r="G36" s="801"/>
      <c r="H36" s="802"/>
      <c r="I36" s="802"/>
      <c r="J36" s="802"/>
      <c r="K36" s="531"/>
      <c r="L36" s="532"/>
      <c r="M36" s="532"/>
      <c r="N36" s="532"/>
      <c r="O36" s="532"/>
      <c r="P36" s="532"/>
      <c r="Q36" s="532"/>
      <c r="R36" s="532"/>
      <c r="S36" s="532"/>
      <c r="T36" s="532"/>
      <c r="U36" s="532"/>
      <c r="V36" s="532"/>
      <c r="W36" s="532"/>
      <c r="X36" s="532"/>
      <c r="Y36" s="534"/>
      <c r="Z36" s="530"/>
      <c r="AA36" s="533"/>
    </row>
    <row r="37" spans="2:27" ht="24.95" customHeight="1">
      <c r="B37" s="258" t="s">
        <v>802</v>
      </c>
      <c r="C37" s="526" t="s">
        <v>511</v>
      </c>
      <c r="D37" s="537"/>
      <c r="E37" s="537"/>
      <c r="F37" s="538"/>
      <c r="G37" s="801"/>
      <c r="H37" s="802"/>
      <c r="I37" s="802"/>
      <c r="J37" s="802"/>
      <c r="K37" s="531"/>
      <c r="L37" s="532"/>
      <c r="M37" s="532"/>
      <c r="N37" s="532"/>
      <c r="O37" s="532"/>
      <c r="P37" s="532"/>
      <c r="Q37" s="532"/>
      <c r="R37" s="532"/>
      <c r="S37" s="532"/>
      <c r="T37" s="532"/>
      <c r="U37" s="532"/>
      <c r="V37" s="532"/>
      <c r="W37" s="532"/>
      <c r="X37" s="532"/>
      <c r="Y37" s="802"/>
      <c r="Z37" s="798">
        <f>Z38+Z47+Z48</f>
        <v>0</v>
      </c>
      <c r="AA37" s="533"/>
    </row>
    <row r="38" spans="2:27" ht="24.95" customHeight="1">
      <c r="B38" s="258">
        <v>251</v>
      </c>
      <c r="C38" s="546" t="s">
        <v>513</v>
      </c>
      <c r="D38" s="547"/>
      <c r="E38" s="547"/>
      <c r="F38" s="548"/>
      <c r="G38" s="834"/>
      <c r="H38" s="835"/>
      <c r="I38" s="835"/>
      <c r="J38" s="835"/>
      <c r="K38" s="531"/>
      <c r="L38" s="532"/>
      <c r="M38" s="532"/>
      <c r="N38" s="532"/>
      <c r="O38" s="532"/>
      <c r="P38" s="532"/>
      <c r="Q38" s="532"/>
      <c r="R38" s="532"/>
      <c r="S38" s="532"/>
      <c r="T38" s="532"/>
      <c r="U38" s="532"/>
      <c r="V38" s="532"/>
      <c r="W38" s="532"/>
      <c r="X38" s="532"/>
      <c r="Y38" s="550"/>
      <c r="Z38" s="798">
        <f>Z39+Z40+Z44+Z45+Z46</f>
        <v>0</v>
      </c>
      <c r="AA38" s="533"/>
    </row>
    <row r="39" spans="2:27" ht="24.95" customHeight="1">
      <c r="B39" s="258" t="s">
        <v>803</v>
      </c>
      <c r="C39" s="551" t="s">
        <v>514</v>
      </c>
      <c r="D39" s="552"/>
      <c r="E39" s="552"/>
      <c r="F39" s="553"/>
      <c r="G39" s="801"/>
      <c r="H39" s="802"/>
      <c r="I39" s="802"/>
      <c r="J39" s="802"/>
      <c r="K39" s="531"/>
      <c r="L39" s="532"/>
      <c r="M39" s="532"/>
      <c r="N39" s="532"/>
      <c r="O39" s="532"/>
      <c r="P39" s="532"/>
      <c r="Q39" s="532"/>
      <c r="R39" s="532"/>
      <c r="S39" s="532"/>
      <c r="T39" s="532"/>
      <c r="U39" s="532"/>
      <c r="V39" s="532"/>
      <c r="W39" s="532"/>
      <c r="X39" s="532"/>
      <c r="Y39" s="802"/>
      <c r="Z39" s="802"/>
      <c r="AA39" s="533"/>
    </row>
    <row r="40" spans="2:27" ht="24.95" customHeight="1">
      <c r="B40" s="258" t="s">
        <v>804</v>
      </c>
      <c r="C40" s="551" t="s">
        <v>515</v>
      </c>
      <c r="D40" s="547"/>
      <c r="E40" s="547"/>
      <c r="F40" s="553"/>
      <c r="G40" s="801"/>
      <c r="H40" s="802"/>
      <c r="I40" s="802"/>
      <c r="J40" s="802"/>
      <c r="K40" s="531"/>
      <c r="L40" s="532"/>
      <c r="M40" s="532"/>
      <c r="N40" s="532"/>
      <c r="O40" s="532"/>
      <c r="P40" s="532"/>
      <c r="Q40" s="532"/>
      <c r="R40" s="532"/>
      <c r="S40" s="532"/>
      <c r="T40" s="532"/>
      <c r="U40" s="532"/>
      <c r="V40" s="532"/>
      <c r="W40" s="532"/>
      <c r="X40" s="532"/>
      <c r="Y40" s="802"/>
      <c r="Z40" s="798">
        <f>Z41+Z42+Z43</f>
        <v>0</v>
      </c>
      <c r="AA40" s="533"/>
    </row>
    <row r="41" spans="2:27" ht="24.95" customHeight="1">
      <c r="B41" s="258" t="s">
        <v>805</v>
      </c>
      <c r="C41" s="554" t="s">
        <v>516</v>
      </c>
      <c r="D41" s="547"/>
      <c r="E41" s="555"/>
      <c r="F41" s="553"/>
      <c r="G41" s="801"/>
      <c r="H41" s="802"/>
      <c r="I41" s="802"/>
      <c r="J41" s="802"/>
      <c r="K41" s="531"/>
      <c r="L41" s="532"/>
      <c r="M41" s="532"/>
      <c r="N41" s="532"/>
      <c r="O41" s="532"/>
      <c r="P41" s="532"/>
      <c r="Q41" s="532"/>
      <c r="R41" s="532"/>
      <c r="S41" s="532"/>
      <c r="T41" s="532"/>
      <c r="U41" s="532"/>
      <c r="V41" s="532"/>
      <c r="W41" s="532"/>
      <c r="X41" s="532"/>
      <c r="Y41" s="802"/>
      <c r="Z41" s="802"/>
      <c r="AA41" s="533"/>
    </row>
    <row r="42" spans="2:27" ht="24.95" customHeight="1">
      <c r="B42" s="258" t="s">
        <v>806</v>
      </c>
      <c r="C42" s="554" t="s">
        <v>517</v>
      </c>
      <c r="D42" s="547"/>
      <c r="E42" s="555"/>
      <c r="F42" s="553"/>
      <c r="G42" s="801"/>
      <c r="H42" s="802"/>
      <c r="I42" s="802"/>
      <c r="J42" s="802"/>
      <c r="K42" s="531"/>
      <c r="L42" s="532"/>
      <c r="M42" s="532"/>
      <c r="N42" s="532"/>
      <c r="O42" s="532"/>
      <c r="P42" s="532"/>
      <c r="Q42" s="532"/>
      <c r="R42" s="532"/>
      <c r="S42" s="532"/>
      <c r="T42" s="532"/>
      <c r="U42" s="532"/>
      <c r="V42" s="532"/>
      <c r="W42" s="532"/>
      <c r="X42" s="532"/>
      <c r="Y42" s="802"/>
      <c r="Z42" s="802"/>
      <c r="AA42" s="533"/>
    </row>
    <row r="43" spans="2:27" ht="24.95" customHeight="1">
      <c r="B43" s="258" t="s">
        <v>807</v>
      </c>
      <c r="C43" s="554" t="s">
        <v>518</v>
      </c>
      <c r="D43" s="547"/>
      <c r="E43" s="555"/>
      <c r="F43" s="553"/>
      <c r="G43" s="801"/>
      <c r="H43" s="802"/>
      <c r="I43" s="802"/>
      <c r="J43" s="802"/>
      <c r="K43" s="531"/>
      <c r="L43" s="532"/>
      <c r="M43" s="532"/>
      <c r="N43" s="532"/>
      <c r="O43" s="532"/>
      <c r="P43" s="532"/>
      <c r="Q43" s="532"/>
      <c r="R43" s="532"/>
      <c r="S43" s="532"/>
      <c r="T43" s="532"/>
      <c r="U43" s="532"/>
      <c r="V43" s="532"/>
      <c r="W43" s="532"/>
      <c r="X43" s="532"/>
      <c r="Y43" s="802"/>
      <c r="Z43" s="802"/>
      <c r="AA43" s="533"/>
    </row>
    <row r="44" spans="2:27" ht="24.95" customHeight="1">
      <c r="B44" s="258" t="s">
        <v>808</v>
      </c>
      <c r="C44" s="551" t="s">
        <v>519</v>
      </c>
      <c r="D44" s="547"/>
      <c r="E44" s="547"/>
      <c r="F44" s="553"/>
      <c r="G44" s="801"/>
      <c r="H44" s="802"/>
      <c r="I44" s="802"/>
      <c r="J44" s="802"/>
      <c r="K44" s="531"/>
      <c r="L44" s="532"/>
      <c r="M44" s="532"/>
      <c r="N44" s="532"/>
      <c r="O44" s="532"/>
      <c r="P44" s="532"/>
      <c r="Q44" s="532"/>
      <c r="R44" s="532"/>
      <c r="S44" s="532"/>
      <c r="T44" s="532"/>
      <c r="U44" s="532"/>
      <c r="V44" s="532"/>
      <c r="W44" s="532"/>
      <c r="X44" s="532"/>
      <c r="Y44" s="802"/>
      <c r="Z44" s="798">
        <f>Y44*0.08</f>
        <v>0</v>
      </c>
      <c r="AA44" s="533"/>
    </row>
    <row r="45" spans="2:27" ht="24.95" customHeight="1">
      <c r="B45" s="258" t="s">
        <v>809</v>
      </c>
      <c r="C45" s="551" t="s">
        <v>520</v>
      </c>
      <c r="D45" s="547"/>
      <c r="E45" s="547"/>
      <c r="F45" s="553"/>
      <c r="G45" s="801"/>
      <c r="H45" s="802"/>
      <c r="I45" s="802"/>
      <c r="J45" s="802"/>
      <c r="K45" s="531"/>
      <c r="L45" s="532"/>
      <c r="M45" s="532"/>
      <c r="N45" s="532"/>
      <c r="O45" s="532"/>
      <c r="P45" s="532"/>
      <c r="Q45" s="532"/>
      <c r="R45" s="532"/>
      <c r="S45" s="532"/>
      <c r="T45" s="532"/>
      <c r="U45" s="532"/>
      <c r="V45" s="532"/>
      <c r="W45" s="532"/>
      <c r="X45" s="532"/>
      <c r="Y45" s="802"/>
      <c r="Z45" s="798">
        <f>Y45*0.12</f>
        <v>0</v>
      </c>
      <c r="AA45" s="533"/>
    </row>
    <row r="46" spans="2:27" ht="24.95" customHeight="1">
      <c r="B46" s="258" t="s">
        <v>810</v>
      </c>
      <c r="C46" s="556" t="s">
        <v>522</v>
      </c>
      <c r="D46" s="547"/>
      <c r="E46" s="547"/>
      <c r="F46" s="553"/>
      <c r="G46" s="801"/>
      <c r="H46" s="802"/>
      <c r="I46" s="802"/>
      <c r="J46" s="802"/>
      <c r="K46" s="531"/>
      <c r="L46" s="532"/>
      <c r="M46" s="532"/>
      <c r="N46" s="532"/>
      <c r="O46" s="532"/>
      <c r="P46" s="532"/>
      <c r="Q46" s="532"/>
      <c r="R46" s="532"/>
      <c r="S46" s="532"/>
      <c r="T46" s="532"/>
      <c r="U46" s="532"/>
      <c r="V46" s="532"/>
      <c r="W46" s="532"/>
      <c r="X46" s="532"/>
      <c r="Y46" s="802"/>
      <c r="Z46" s="802"/>
      <c r="AA46" s="533"/>
    </row>
    <row r="47" spans="2:27" ht="24.95" customHeight="1">
      <c r="B47" s="258">
        <v>325</v>
      </c>
      <c r="C47" s="546" t="s">
        <v>524</v>
      </c>
      <c r="D47" s="557"/>
      <c r="E47" s="547"/>
      <c r="F47" s="548"/>
      <c r="G47" s="549"/>
      <c r="H47" s="550"/>
      <c r="I47" s="550"/>
      <c r="J47" s="550"/>
      <c r="K47" s="531"/>
      <c r="L47" s="532"/>
      <c r="M47" s="532"/>
      <c r="N47" s="532"/>
      <c r="O47" s="532"/>
      <c r="P47" s="532"/>
      <c r="Q47" s="532"/>
      <c r="R47" s="532"/>
      <c r="S47" s="532"/>
      <c r="T47" s="532"/>
      <c r="U47" s="532"/>
      <c r="V47" s="532"/>
      <c r="W47" s="532"/>
      <c r="X47" s="532"/>
      <c r="Y47" s="550"/>
      <c r="Z47" s="839"/>
      <c r="AA47" s="533"/>
    </row>
    <row r="48" spans="2:27" ht="24.95" customHeight="1">
      <c r="B48" s="258">
        <v>330</v>
      </c>
      <c r="C48" s="546" t="s">
        <v>525</v>
      </c>
      <c r="D48" s="557"/>
      <c r="E48" s="547"/>
      <c r="F48" s="548"/>
      <c r="G48" s="549"/>
      <c r="H48" s="550"/>
      <c r="I48" s="550"/>
      <c r="J48" s="550"/>
      <c r="K48" s="531"/>
      <c r="L48" s="532"/>
      <c r="M48" s="532"/>
      <c r="N48" s="532"/>
      <c r="O48" s="532"/>
      <c r="P48" s="532"/>
      <c r="Q48" s="532"/>
      <c r="R48" s="532"/>
      <c r="S48" s="532"/>
      <c r="T48" s="532"/>
      <c r="U48" s="532"/>
      <c r="V48" s="532"/>
      <c r="W48" s="532"/>
      <c r="X48" s="532"/>
      <c r="Y48" s="550"/>
      <c r="Z48" s="839"/>
      <c r="AA48" s="533"/>
    </row>
    <row r="49" spans="2:27" ht="24.95" customHeight="1">
      <c r="B49" s="258" t="s">
        <v>811</v>
      </c>
      <c r="C49" s="542" t="s">
        <v>526</v>
      </c>
      <c r="D49" s="558"/>
      <c r="E49" s="537"/>
      <c r="F49" s="559"/>
      <c r="G49" s="560"/>
      <c r="H49" s="561"/>
      <c r="I49" s="561"/>
      <c r="J49" s="561"/>
      <c r="K49" s="562"/>
      <c r="L49" s="563"/>
      <c r="M49" s="563"/>
      <c r="N49" s="563"/>
      <c r="O49" s="563"/>
      <c r="P49" s="563"/>
      <c r="Q49" s="563"/>
      <c r="R49" s="563"/>
      <c r="S49" s="563"/>
      <c r="T49" s="563"/>
      <c r="U49" s="563"/>
      <c r="V49" s="563"/>
      <c r="W49" s="563"/>
      <c r="X49" s="563"/>
      <c r="Y49" s="561"/>
      <c r="Z49" s="798">
        <f>Z50+Z51+Z52+Z53+Z54</f>
        <v>0</v>
      </c>
      <c r="AA49" s="533"/>
    </row>
    <row r="50" spans="2:27" ht="24.95" customHeight="1">
      <c r="B50" s="258">
        <v>360</v>
      </c>
      <c r="C50" s="536" t="s">
        <v>527</v>
      </c>
      <c r="D50" s="558"/>
      <c r="E50" s="537"/>
      <c r="F50" s="559"/>
      <c r="G50" s="560"/>
      <c r="H50" s="561"/>
      <c r="I50" s="561"/>
      <c r="J50" s="561"/>
      <c r="K50" s="562"/>
      <c r="L50" s="563"/>
      <c r="M50" s="563"/>
      <c r="N50" s="563"/>
      <c r="O50" s="563"/>
      <c r="P50" s="563"/>
      <c r="Q50" s="563"/>
      <c r="R50" s="563"/>
      <c r="S50" s="563"/>
      <c r="T50" s="563"/>
      <c r="U50" s="563"/>
      <c r="V50" s="563"/>
      <c r="W50" s="563"/>
      <c r="X50" s="563"/>
      <c r="Y50" s="561"/>
      <c r="Z50" s="841"/>
      <c r="AA50" s="533"/>
    </row>
    <row r="51" spans="2:27" ht="24.95" customHeight="1">
      <c r="B51" s="258">
        <v>370</v>
      </c>
      <c r="C51" s="536" t="s">
        <v>528</v>
      </c>
      <c r="D51" s="558"/>
      <c r="E51" s="537"/>
      <c r="F51" s="559"/>
      <c r="G51" s="560"/>
      <c r="H51" s="561"/>
      <c r="I51" s="561"/>
      <c r="J51" s="561"/>
      <c r="K51" s="562"/>
      <c r="L51" s="563"/>
      <c r="M51" s="563"/>
      <c r="N51" s="563"/>
      <c r="O51" s="563"/>
      <c r="P51" s="563"/>
      <c r="Q51" s="563"/>
      <c r="R51" s="563"/>
      <c r="S51" s="563"/>
      <c r="T51" s="563"/>
      <c r="U51" s="563"/>
      <c r="V51" s="563"/>
      <c r="W51" s="563"/>
      <c r="X51" s="563"/>
      <c r="Y51" s="561"/>
      <c r="Z51" s="841"/>
      <c r="AA51" s="533"/>
    </row>
    <row r="52" spans="2:27" ht="24.95" customHeight="1">
      <c r="B52" s="258">
        <v>380</v>
      </c>
      <c r="C52" s="536" t="s">
        <v>529</v>
      </c>
      <c r="D52" s="558"/>
      <c r="E52" s="537"/>
      <c r="F52" s="559"/>
      <c r="G52" s="560"/>
      <c r="H52" s="561"/>
      <c r="I52" s="561"/>
      <c r="J52" s="561"/>
      <c r="K52" s="562"/>
      <c r="L52" s="563"/>
      <c r="M52" s="563"/>
      <c r="N52" s="563"/>
      <c r="O52" s="563"/>
      <c r="P52" s="563"/>
      <c r="Q52" s="563"/>
      <c r="R52" s="563"/>
      <c r="S52" s="563"/>
      <c r="T52" s="563"/>
      <c r="U52" s="563"/>
      <c r="V52" s="563"/>
      <c r="W52" s="563"/>
      <c r="X52" s="563"/>
      <c r="Y52" s="561"/>
      <c r="Z52" s="841"/>
      <c r="AA52" s="533"/>
    </row>
    <row r="53" spans="2:27" ht="24.95" customHeight="1">
      <c r="B53" s="761" t="s">
        <v>530</v>
      </c>
      <c r="C53" s="1145" t="s">
        <v>531</v>
      </c>
      <c r="D53" s="767"/>
      <c r="E53" s="768"/>
      <c r="F53" s="1141"/>
      <c r="G53" s="604"/>
      <c r="H53" s="605"/>
      <c r="I53" s="605"/>
      <c r="J53" s="605"/>
      <c r="K53" s="606"/>
      <c r="L53" s="607"/>
      <c r="M53" s="607"/>
      <c r="N53" s="607"/>
      <c r="O53" s="607"/>
      <c r="P53" s="607"/>
      <c r="Q53" s="607"/>
      <c r="R53" s="607"/>
      <c r="S53" s="607"/>
      <c r="T53" s="607"/>
      <c r="U53" s="607"/>
      <c r="V53" s="607"/>
      <c r="W53" s="607"/>
      <c r="X53" s="607"/>
      <c r="Y53" s="605"/>
      <c r="Z53" s="843"/>
      <c r="AA53" s="571"/>
    </row>
    <row r="54" spans="2:27" ht="24.95" customHeight="1" thickBot="1">
      <c r="B54" s="277">
        <v>390</v>
      </c>
      <c r="C54" s="564" t="s">
        <v>532</v>
      </c>
      <c r="D54" s="565"/>
      <c r="E54" s="565"/>
      <c r="F54" s="566"/>
      <c r="G54" s="567"/>
      <c r="H54" s="568"/>
      <c r="I54" s="568"/>
      <c r="J54" s="568"/>
      <c r="K54" s="569"/>
      <c r="L54" s="570"/>
      <c r="M54" s="570"/>
      <c r="N54" s="570"/>
      <c r="O54" s="570"/>
      <c r="P54" s="570"/>
      <c r="Q54" s="570"/>
      <c r="R54" s="570"/>
      <c r="S54" s="570"/>
      <c r="T54" s="570"/>
      <c r="U54" s="570"/>
      <c r="V54" s="570"/>
      <c r="W54" s="570"/>
      <c r="X54" s="570"/>
      <c r="Y54" s="568"/>
      <c r="Z54" s="811"/>
      <c r="AA54" s="571"/>
    </row>
    <row r="55" spans="2:27" ht="15">
      <c r="B55" s="284"/>
      <c r="C55" s="285"/>
      <c r="D55" s="285"/>
      <c r="E55" s="285"/>
      <c r="F55" s="285"/>
      <c r="G55" s="286"/>
      <c r="H55" s="286"/>
      <c r="I55" s="286"/>
      <c r="J55" s="286"/>
      <c r="K55" s="284"/>
      <c r="L55" s="286"/>
      <c r="M55" s="286"/>
      <c r="N55" s="286"/>
      <c r="O55" s="286"/>
      <c r="P55" s="286"/>
      <c r="Q55" s="286"/>
      <c r="R55" s="286"/>
      <c r="S55" s="286"/>
      <c r="T55" s="286"/>
      <c r="U55" s="286"/>
      <c r="V55" s="286"/>
      <c r="W55" s="286"/>
      <c r="X55" s="286"/>
      <c r="Y55" s="286"/>
      <c r="Z55" s="285"/>
      <c r="AA55" s="285"/>
    </row>
  </sheetData>
  <sheetProtection algorithmName="SHA-512" hashValue="7VEGH7/pPgEKf8QCXaQFieR8QxpiigxzGJzv76W/ygz5z9A5a+UXOvXztnSokcfw8yYerMrPS9b0LgbBO2bgTQ==" saltValue="oNdv6gb3Myh5+OGfO4rL/g==" spinCount="100000" sheet="1" objects="1" scenarios="1"/>
  <mergeCells count="17">
    <mergeCell ref="Y7:Y8"/>
    <mergeCell ref="C12:F12"/>
    <mergeCell ref="B2:AA2"/>
    <mergeCell ref="G6:Y6"/>
    <mergeCell ref="Z6:Z8"/>
    <mergeCell ref="AA6:AA8"/>
    <mergeCell ref="G7:H7"/>
    <mergeCell ref="I7:J7"/>
    <mergeCell ref="K7:K8"/>
    <mergeCell ref="L7:M8"/>
    <mergeCell ref="N7:N8"/>
    <mergeCell ref="O7:P8"/>
    <mergeCell ref="C13:F13"/>
    <mergeCell ref="Q7:R8"/>
    <mergeCell ref="S7:S8"/>
    <mergeCell ref="T7:U8"/>
    <mergeCell ref="V7:X7"/>
  </mergeCells>
  <printOptions horizontalCentered="1" verticalCentered="1"/>
  <pageMargins left="0.31496062992125984" right="0.31496062992125984" top="0.74803149606299213" bottom="0.74803149606299213" header="0.31496062992125984" footer="0.31496062992125984"/>
  <pageSetup paperSize="8" scale="33" orientation="landscape" r:id="rId1"/>
  <headerFooter scaleWithDoc="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0">
    <tabColor theme="4" tint="0.59999389629810485"/>
    <pageSetUpPr fitToPage="1"/>
  </sheetPr>
  <dimension ref="B1:AA55"/>
  <sheetViews>
    <sheetView showGridLines="0" zoomScale="40" zoomScaleNormal="40" zoomScaleSheetLayoutView="25" workbookViewId="0">
      <selection activeCell="F4" sqref="F4"/>
    </sheetView>
  </sheetViews>
  <sheetFormatPr defaultColWidth="11.625" defaultRowHeight="12.75"/>
  <cols>
    <col min="1" max="1" width="2.25" style="220" customWidth="1"/>
    <col min="2" max="2" width="11.625" style="219" customWidth="1"/>
    <col min="3" max="3" width="7.5" style="220" customWidth="1"/>
    <col min="4" max="4" width="6.25" style="220" customWidth="1"/>
    <col min="5" max="5" width="28.25" style="220" customWidth="1"/>
    <col min="6" max="6" width="55.625" style="220" customWidth="1"/>
    <col min="7" max="10" width="19.875" style="221" customWidth="1"/>
    <col min="11" max="11" width="19.875" style="219" customWidth="1"/>
    <col min="12" max="13" width="19.875" style="221" customWidth="1"/>
    <col min="14" max="14" width="21.5" style="221" customWidth="1"/>
    <col min="15" max="18" width="19.875" style="221" customWidth="1"/>
    <col min="19" max="19" width="21.625" style="221" customWidth="1"/>
    <col min="20" max="25" width="19.875" style="221" customWidth="1"/>
    <col min="26" max="26" width="19.875" style="220" customWidth="1"/>
    <col min="27" max="27" width="20.625" style="220" customWidth="1"/>
    <col min="28" max="268" width="10" style="220" customWidth="1"/>
    <col min="269" max="16384" width="11.625" style="220"/>
  </cols>
  <sheetData>
    <row r="1" spans="2:27" ht="13.5" thickBot="1"/>
    <row r="2" spans="2:27" s="222" customFormat="1" ht="36" customHeight="1" thickBot="1">
      <c r="B2" s="1379" t="s">
        <v>475</v>
      </c>
      <c r="C2" s="1380"/>
      <c r="D2" s="1380"/>
      <c r="E2" s="1380"/>
      <c r="F2" s="1380"/>
      <c r="G2" s="1380"/>
      <c r="H2" s="1380"/>
      <c r="I2" s="1380"/>
      <c r="J2" s="1380"/>
      <c r="K2" s="1380"/>
      <c r="L2" s="1380"/>
      <c r="M2" s="1380"/>
      <c r="N2" s="1380"/>
      <c r="O2" s="1380"/>
      <c r="P2" s="1380"/>
      <c r="Q2" s="1380"/>
      <c r="R2" s="1380"/>
      <c r="S2" s="1380"/>
      <c r="T2" s="1380"/>
      <c r="U2" s="1380"/>
      <c r="V2" s="1380"/>
      <c r="W2" s="1380"/>
      <c r="X2" s="1380"/>
      <c r="Y2" s="1380"/>
      <c r="Z2" s="1380"/>
      <c r="AA2" s="1381"/>
    </row>
    <row r="3" spans="2:27" s="224" customFormat="1" ht="9" customHeight="1">
      <c r="B3" s="223"/>
      <c r="C3" s="223"/>
      <c r="D3" s="223"/>
      <c r="E3" s="223"/>
      <c r="F3" s="223"/>
      <c r="G3" s="223"/>
      <c r="H3" s="223"/>
      <c r="I3" s="223"/>
      <c r="J3" s="223"/>
      <c r="K3" s="515"/>
      <c r="L3" s="223"/>
      <c r="M3" s="223"/>
      <c r="N3" s="223"/>
      <c r="O3" s="223"/>
      <c r="P3" s="223"/>
      <c r="Q3" s="223"/>
      <c r="R3" s="223"/>
      <c r="S3" s="223"/>
      <c r="T3" s="223"/>
      <c r="U3" s="223"/>
      <c r="V3" s="223"/>
      <c r="W3" s="223"/>
      <c r="X3" s="223"/>
      <c r="Y3" s="223"/>
      <c r="Z3" s="223"/>
      <c r="AA3" s="223"/>
    </row>
    <row r="4" spans="2:27" s="227" customFormat="1" ht="29.25" customHeight="1">
      <c r="B4" s="225"/>
      <c r="C4" s="226" t="s">
        <v>476</v>
      </c>
      <c r="F4" s="516" t="s">
        <v>999</v>
      </c>
      <c r="G4" s="228"/>
      <c r="H4" s="228"/>
      <c r="I4" s="229"/>
      <c r="J4" s="229"/>
      <c r="K4" s="517"/>
      <c r="L4" s="229"/>
      <c r="M4" s="229"/>
      <c r="N4" s="229"/>
      <c r="O4" s="229"/>
      <c r="P4" s="229"/>
      <c r="Q4" s="229"/>
      <c r="R4" s="229"/>
      <c r="S4" s="229"/>
      <c r="T4" s="229"/>
      <c r="U4" s="229"/>
      <c r="V4" s="229"/>
      <c r="W4" s="229"/>
      <c r="X4" s="229"/>
      <c r="Y4" s="229"/>
    </row>
    <row r="5" spans="2:27" s="227" customFormat="1" ht="9.75" customHeight="1" thickBot="1">
      <c r="B5" s="225"/>
      <c r="C5" s="222"/>
      <c r="G5" s="228"/>
      <c r="I5" s="229"/>
      <c r="J5" s="229"/>
      <c r="K5" s="517"/>
      <c r="L5" s="229"/>
      <c r="M5" s="229"/>
      <c r="N5" s="229"/>
      <c r="O5" s="229"/>
      <c r="P5" s="229"/>
      <c r="Q5" s="229"/>
      <c r="R5" s="229"/>
      <c r="S5" s="229"/>
      <c r="T5" s="229"/>
      <c r="U5" s="229"/>
      <c r="V5" s="229"/>
      <c r="W5" s="229"/>
      <c r="X5" s="229"/>
      <c r="Y5" s="229"/>
    </row>
    <row r="6" spans="2:27" ht="15.75" customHeight="1">
      <c r="B6" s="230"/>
      <c r="C6" s="231"/>
      <c r="D6" s="231"/>
      <c r="E6" s="231"/>
      <c r="F6" s="232"/>
      <c r="G6" s="1382" t="s">
        <v>477</v>
      </c>
      <c r="H6" s="1382"/>
      <c r="I6" s="1382"/>
      <c r="J6" s="1382"/>
      <c r="K6" s="1382"/>
      <c r="L6" s="1382"/>
      <c r="M6" s="1382"/>
      <c r="N6" s="1382"/>
      <c r="O6" s="1382"/>
      <c r="P6" s="1382"/>
      <c r="Q6" s="1382"/>
      <c r="R6" s="1382"/>
      <c r="S6" s="1382"/>
      <c r="T6" s="1382"/>
      <c r="U6" s="1382"/>
      <c r="V6" s="1382"/>
      <c r="W6" s="1382"/>
      <c r="X6" s="1382"/>
      <c r="Y6" s="1383"/>
      <c r="Z6" s="1384" t="s">
        <v>449</v>
      </c>
      <c r="AA6" s="1387" t="s">
        <v>478</v>
      </c>
    </row>
    <row r="7" spans="2:27" ht="67.5" customHeight="1">
      <c r="B7" s="233"/>
      <c r="C7" s="234"/>
      <c r="D7" s="234"/>
      <c r="E7" s="234"/>
      <c r="F7" s="235"/>
      <c r="G7" s="1389" t="s">
        <v>479</v>
      </c>
      <c r="H7" s="1390"/>
      <c r="I7" s="1391" t="s">
        <v>480</v>
      </c>
      <c r="J7" s="1390"/>
      <c r="K7" s="1392" t="s">
        <v>764</v>
      </c>
      <c r="L7" s="1401" t="s">
        <v>765</v>
      </c>
      <c r="M7" s="1402"/>
      <c r="N7" s="1392" t="s">
        <v>766</v>
      </c>
      <c r="O7" s="1401" t="s">
        <v>767</v>
      </c>
      <c r="P7" s="1402"/>
      <c r="Q7" s="1401" t="s">
        <v>768</v>
      </c>
      <c r="R7" s="1402"/>
      <c r="S7" s="1400" t="s">
        <v>769</v>
      </c>
      <c r="T7" s="1401" t="s">
        <v>770</v>
      </c>
      <c r="U7" s="1402"/>
      <c r="V7" s="1391" t="s">
        <v>771</v>
      </c>
      <c r="W7" s="1389"/>
      <c r="X7" s="1390"/>
      <c r="Y7" s="1392" t="s">
        <v>481</v>
      </c>
      <c r="Z7" s="1385"/>
      <c r="AA7" s="1388"/>
    </row>
    <row r="8" spans="2:27" ht="49.5" customHeight="1">
      <c r="B8" s="233"/>
      <c r="C8" s="234"/>
      <c r="D8" s="234"/>
      <c r="E8" s="234"/>
      <c r="F8" s="235"/>
      <c r="G8" s="1142" t="s">
        <v>482</v>
      </c>
      <c r="H8" s="1143" t="s">
        <v>483</v>
      </c>
      <c r="I8" s="238" t="s">
        <v>482</v>
      </c>
      <c r="J8" s="238" t="s">
        <v>483</v>
      </c>
      <c r="K8" s="1386"/>
      <c r="L8" s="1398"/>
      <c r="M8" s="1399"/>
      <c r="N8" s="1386"/>
      <c r="O8" s="1398"/>
      <c r="P8" s="1399"/>
      <c r="Q8" s="1398"/>
      <c r="R8" s="1399"/>
      <c r="S8" s="1400"/>
      <c r="T8" s="1398"/>
      <c r="U8" s="1399"/>
      <c r="V8" s="238" t="s">
        <v>772</v>
      </c>
      <c r="W8" s="238" t="s">
        <v>773</v>
      </c>
      <c r="X8" s="238" t="s">
        <v>774</v>
      </c>
      <c r="Y8" s="1386"/>
      <c r="Z8" s="1386"/>
      <c r="AA8" s="1388"/>
    </row>
    <row r="9" spans="2:27" ht="20.25" customHeight="1">
      <c r="B9" s="239"/>
      <c r="C9" s="240"/>
      <c r="D9" s="240"/>
      <c r="E9" s="240"/>
      <c r="F9" s="241"/>
      <c r="G9" s="1144" t="s">
        <v>775</v>
      </c>
      <c r="H9" s="243" t="s">
        <v>776</v>
      </c>
      <c r="I9" s="244" t="s">
        <v>777</v>
      </c>
      <c r="J9" s="244" t="s">
        <v>778</v>
      </c>
      <c r="K9" s="244"/>
      <c r="L9" s="238" t="s">
        <v>482</v>
      </c>
      <c r="M9" s="238" t="s">
        <v>483</v>
      </c>
      <c r="N9" s="244"/>
      <c r="O9" s="238" t="s">
        <v>482</v>
      </c>
      <c r="P9" s="238" t="s">
        <v>483</v>
      </c>
      <c r="Q9" s="238" t="s">
        <v>482</v>
      </c>
      <c r="R9" s="238" t="s">
        <v>483</v>
      </c>
      <c r="S9" s="244"/>
      <c r="T9" s="238" t="s">
        <v>482</v>
      </c>
      <c r="U9" s="238" t="s">
        <v>483</v>
      </c>
      <c r="V9" s="244"/>
      <c r="W9" s="244"/>
      <c r="X9" s="244"/>
      <c r="Y9" s="244" t="s">
        <v>779</v>
      </c>
      <c r="Z9" s="245" t="s">
        <v>780</v>
      </c>
      <c r="AA9" s="246" t="s">
        <v>781</v>
      </c>
    </row>
    <row r="10" spans="2:27" ht="24.95" customHeight="1">
      <c r="B10" s="247" t="s">
        <v>775</v>
      </c>
      <c r="C10" s="518" t="s">
        <v>484</v>
      </c>
      <c r="D10" s="519"/>
      <c r="E10" s="519"/>
      <c r="F10" s="520"/>
      <c r="G10" s="521"/>
      <c r="H10" s="522"/>
      <c r="I10" s="522"/>
      <c r="J10" s="522"/>
      <c r="K10" s="523"/>
      <c r="L10" s="524"/>
      <c r="M10" s="524"/>
      <c r="N10" s="524"/>
      <c r="O10" s="524"/>
      <c r="P10" s="524"/>
      <c r="Q10" s="524"/>
      <c r="R10" s="524"/>
      <c r="S10" s="524"/>
      <c r="T10" s="524"/>
      <c r="U10" s="524"/>
      <c r="V10" s="524"/>
      <c r="W10" s="524"/>
      <c r="X10" s="524"/>
      <c r="Y10" s="522"/>
      <c r="Z10" s="798">
        <f>Z11+Z37+Z49</f>
        <v>0</v>
      </c>
      <c r="AA10" s="799">
        <f>Z10*12.5</f>
        <v>0</v>
      </c>
    </row>
    <row r="11" spans="2:27" ht="24.95" customHeight="1">
      <c r="B11" s="251" t="s">
        <v>782</v>
      </c>
      <c r="C11" s="526" t="s">
        <v>486</v>
      </c>
      <c r="D11" s="527"/>
      <c r="E11" s="527"/>
      <c r="F11" s="528"/>
      <c r="G11" s="529"/>
      <c r="H11" s="530"/>
      <c r="I11" s="530"/>
      <c r="J11" s="530"/>
      <c r="K11" s="531"/>
      <c r="L11" s="532"/>
      <c r="M11" s="532"/>
      <c r="N11" s="532"/>
      <c r="O11" s="532"/>
      <c r="P11" s="532"/>
      <c r="Q11" s="532"/>
      <c r="R11" s="532"/>
      <c r="S11" s="532"/>
      <c r="T11" s="532"/>
      <c r="U11" s="532"/>
      <c r="V11" s="532"/>
      <c r="W11" s="532"/>
      <c r="X11" s="532"/>
      <c r="Y11" s="530"/>
      <c r="Z11" s="798">
        <f>Z33+Z14</f>
        <v>0</v>
      </c>
      <c r="AA11" s="533"/>
    </row>
    <row r="12" spans="2:27" ht="24.95" customHeight="1">
      <c r="B12" s="251" t="s">
        <v>783</v>
      </c>
      <c r="C12" s="1393" t="s">
        <v>488</v>
      </c>
      <c r="D12" s="1394"/>
      <c r="E12" s="1394"/>
      <c r="F12" s="1395"/>
      <c r="G12" s="801"/>
      <c r="H12" s="802"/>
      <c r="I12" s="831"/>
      <c r="J12" s="831"/>
      <c r="K12" s="531"/>
      <c r="L12" s="532"/>
      <c r="M12" s="532"/>
      <c r="N12" s="532"/>
      <c r="O12" s="532"/>
      <c r="P12" s="532"/>
      <c r="Q12" s="532"/>
      <c r="R12" s="532"/>
      <c r="S12" s="532"/>
      <c r="T12" s="532"/>
      <c r="U12" s="532"/>
      <c r="V12" s="532"/>
      <c r="W12" s="532"/>
      <c r="X12" s="532"/>
      <c r="Y12" s="530"/>
      <c r="Z12" s="534"/>
      <c r="AA12" s="535"/>
    </row>
    <row r="13" spans="2:27" ht="24.95" customHeight="1">
      <c r="B13" s="251" t="s">
        <v>784</v>
      </c>
      <c r="C13" s="1393" t="s">
        <v>490</v>
      </c>
      <c r="D13" s="1394"/>
      <c r="E13" s="1394"/>
      <c r="F13" s="1395"/>
      <c r="G13" s="801"/>
      <c r="H13" s="802"/>
      <c r="I13" s="831"/>
      <c r="J13" s="831"/>
      <c r="K13" s="531"/>
      <c r="L13" s="532"/>
      <c r="M13" s="532"/>
      <c r="N13" s="532"/>
      <c r="O13" s="532"/>
      <c r="P13" s="532"/>
      <c r="Q13" s="532"/>
      <c r="R13" s="532"/>
      <c r="S13" s="532"/>
      <c r="T13" s="532"/>
      <c r="U13" s="532"/>
      <c r="V13" s="532"/>
      <c r="W13" s="532"/>
      <c r="X13" s="532"/>
      <c r="Y13" s="530"/>
      <c r="Z13" s="534"/>
      <c r="AA13" s="535"/>
    </row>
    <row r="14" spans="2:27" ht="24.95" customHeight="1">
      <c r="B14" s="258" t="s">
        <v>776</v>
      </c>
      <c r="C14" s="536" t="s">
        <v>491</v>
      </c>
      <c r="D14" s="537"/>
      <c r="E14" s="537"/>
      <c r="F14" s="538"/>
      <c r="G14" s="798">
        <f>G15+G20+G24</f>
        <v>0</v>
      </c>
      <c r="H14" s="798">
        <f>H15+H20+H24</f>
        <v>0</v>
      </c>
      <c r="I14" s="798">
        <f t="shared" ref="I14:J14" si="0">I15+I20+I24</f>
        <v>0</v>
      </c>
      <c r="J14" s="798">
        <f t="shared" si="0"/>
        <v>0</v>
      </c>
      <c r="K14" s="531"/>
      <c r="L14" s="532"/>
      <c r="M14" s="532"/>
      <c r="N14" s="532"/>
      <c r="O14" s="532"/>
      <c r="P14" s="532"/>
      <c r="Q14" s="532"/>
      <c r="R14" s="532"/>
      <c r="S14" s="532"/>
      <c r="T14" s="539">
        <f>T15+T20+T24</f>
        <v>0</v>
      </c>
      <c r="U14" s="539">
        <f>U15+U20+U24</f>
        <v>0</v>
      </c>
      <c r="V14" s="539">
        <f>MIN(MAX(T15,T20),MAX(U15,U20))</f>
        <v>0</v>
      </c>
      <c r="W14" s="539">
        <f>MIN(MAX(T20-V14,T24),MAX(U20-V14,U24))</f>
        <v>0</v>
      </c>
      <c r="X14" s="539">
        <f>MIN(IF(MAX(T15-V14,T24-W14)&gt;0,MAX(T15-V14,T24-W14),0),IF(MAX(U15-V14,U24-W14)&gt;0,MAX(U15-V14,U24-W14,0)))</f>
        <v>0</v>
      </c>
      <c r="Y14" s="1140">
        <f>SUM(N16:N19)+SUM(N21:N23)+SUM(N25:N32)+S15+S20+S24+V14+W14+X14+ABS(T14-U14)</f>
        <v>0</v>
      </c>
      <c r="Z14" s="1140">
        <f>((SUM(N16:N19)+SUM(N21:N23)+SUM(N25:N32))*10%)+(S15*40%)+(S20*30%)+(S24*30%)+((V14+W14)*40%)+(X14*150%)+(ABS(T14-U14)*100%)</f>
        <v>0</v>
      </c>
      <c r="AA14" s="533"/>
    </row>
    <row r="15" spans="2:27" ht="24.95" customHeight="1">
      <c r="B15" s="258" t="s">
        <v>777</v>
      </c>
      <c r="C15" s="540" t="s">
        <v>492</v>
      </c>
      <c r="D15" s="537"/>
      <c r="E15" s="537"/>
      <c r="F15" s="541"/>
      <c r="G15" s="801"/>
      <c r="H15" s="802"/>
      <c r="I15" s="798">
        <f>SUM(I16:I19)</f>
        <v>0</v>
      </c>
      <c r="J15" s="798">
        <f>SUM(J16:J19)</f>
        <v>0</v>
      </c>
      <c r="K15" s="531"/>
      <c r="L15" s="532"/>
      <c r="M15" s="532"/>
      <c r="N15" s="532"/>
      <c r="O15" s="532"/>
      <c r="P15" s="532"/>
      <c r="Q15" s="539">
        <f>SUM(O16:O19)</f>
        <v>0</v>
      </c>
      <c r="R15" s="539">
        <f>SUM(P16:P19)</f>
        <v>0</v>
      </c>
      <c r="S15" s="539">
        <f>MIN(Q15:R15)</f>
        <v>0</v>
      </c>
      <c r="T15" s="539">
        <f>IF(Q15&gt;R15,Q15-S15,0)</f>
        <v>0</v>
      </c>
      <c r="U15" s="539">
        <f>IF(R15&gt;Q15,R15-S15,0)</f>
        <v>0</v>
      </c>
      <c r="V15" s="532"/>
      <c r="W15" s="532"/>
      <c r="X15" s="532"/>
      <c r="Y15" s="534"/>
      <c r="Z15" s="530"/>
      <c r="AA15" s="533"/>
    </row>
    <row r="16" spans="2:27" ht="24.95" customHeight="1">
      <c r="B16" s="258" t="s">
        <v>778</v>
      </c>
      <c r="C16" s="542"/>
      <c r="D16" s="537" t="s">
        <v>493</v>
      </c>
      <c r="E16" s="537"/>
      <c r="F16" s="541"/>
      <c r="G16" s="832"/>
      <c r="H16" s="833"/>
      <c r="I16" s="802"/>
      <c r="J16" s="802"/>
      <c r="K16" s="543">
        <v>0</v>
      </c>
      <c r="L16" s="539">
        <f>I16*K16</f>
        <v>0</v>
      </c>
      <c r="M16" s="539">
        <f>J16*K16</f>
        <v>0</v>
      </c>
      <c r="N16" s="539">
        <f>MIN(L16:M16)</f>
        <v>0</v>
      </c>
      <c r="O16" s="539">
        <f>IF(L16&gt;M16,L16-N16,0)</f>
        <v>0</v>
      </c>
      <c r="P16" s="539">
        <f>IF(M16&gt;L16,M16-N16,0)</f>
        <v>0</v>
      </c>
      <c r="Q16" s="532"/>
      <c r="R16" s="532"/>
      <c r="S16" s="532"/>
      <c r="T16" s="532"/>
      <c r="U16" s="532"/>
      <c r="V16" s="532"/>
      <c r="W16" s="532"/>
      <c r="X16" s="532"/>
      <c r="Y16" s="534"/>
      <c r="Z16" s="530"/>
      <c r="AA16" s="533"/>
    </row>
    <row r="17" spans="2:27" ht="24.95" customHeight="1">
      <c r="B17" s="258" t="s">
        <v>779</v>
      </c>
      <c r="C17" s="542"/>
      <c r="D17" s="537" t="s">
        <v>494</v>
      </c>
      <c r="E17" s="537"/>
      <c r="F17" s="541"/>
      <c r="G17" s="832"/>
      <c r="H17" s="833"/>
      <c r="I17" s="802"/>
      <c r="J17" s="802"/>
      <c r="K17" s="543">
        <v>2E-3</v>
      </c>
      <c r="L17" s="539">
        <f t="shared" ref="L17:L32" si="1">I17*K17</f>
        <v>0</v>
      </c>
      <c r="M17" s="539">
        <f t="shared" ref="M17:M32" si="2">J17*K17</f>
        <v>0</v>
      </c>
      <c r="N17" s="539">
        <f t="shared" ref="N17:N32" si="3">MIN(L17:M17)</f>
        <v>0</v>
      </c>
      <c r="O17" s="539">
        <f t="shared" ref="O17:O32" si="4">IF(L17&gt;M17,L17-N17,0)</f>
        <v>0</v>
      </c>
      <c r="P17" s="539">
        <f t="shared" ref="P17:P32" si="5">IF(M17&gt;L17,M17-N17,0)</f>
        <v>0</v>
      </c>
      <c r="Q17" s="532"/>
      <c r="R17" s="532"/>
      <c r="S17" s="532"/>
      <c r="T17" s="532"/>
      <c r="U17" s="532"/>
      <c r="V17" s="532"/>
      <c r="W17" s="532"/>
      <c r="X17" s="532"/>
      <c r="Y17" s="534"/>
      <c r="Z17" s="530"/>
      <c r="AA17" s="533"/>
    </row>
    <row r="18" spans="2:27" ht="24.95" customHeight="1">
      <c r="B18" s="258" t="s">
        <v>780</v>
      </c>
      <c r="C18" s="542"/>
      <c r="D18" s="537" t="s">
        <v>495</v>
      </c>
      <c r="E18" s="537"/>
      <c r="F18" s="541"/>
      <c r="G18" s="832"/>
      <c r="H18" s="833"/>
      <c r="I18" s="802"/>
      <c r="J18" s="802"/>
      <c r="K18" s="543">
        <v>4.0000000000000001E-3</v>
      </c>
      <c r="L18" s="539">
        <f t="shared" si="1"/>
        <v>0</v>
      </c>
      <c r="M18" s="539">
        <f t="shared" si="2"/>
        <v>0</v>
      </c>
      <c r="N18" s="539">
        <f t="shared" si="3"/>
        <v>0</v>
      </c>
      <c r="O18" s="539">
        <f t="shared" si="4"/>
        <v>0</v>
      </c>
      <c r="P18" s="539">
        <f t="shared" si="5"/>
        <v>0</v>
      </c>
      <c r="Q18" s="532"/>
      <c r="R18" s="532"/>
      <c r="S18" s="532"/>
      <c r="T18" s="532"/>
      <c r="U18" s="532"/>
      <c r="V18" s="532"/>
      <c r="W18" s="532"/>
      <c r="X18" s="532"/>
      <c r="Y18" s="534"/>
      <c r="Z18" s="530"/>
      <c r="AA18" s="533"/>
    </row>
    <row r="19" spans="2:27" ht="24.95" customHeight="1">
      <c r="B19" s="258" t="s">
        <v>781</v>
      </c>
      <c r="C19" s="542"/>
      <c r="D19" s="537" t="s">
        <v>496</v>
      </c>
      <c r="E19" s="537"/>
      <c r="F19" s="541"/>
      <c r="G19" s="832"/>
      <c r="H19" s="833"/>
      <c r="I19" s="802"/>
      <c r="J19" s="802"/>
      <c r="K19" s="543">
        <v>7.0000000000000001E-3</v>
      </c>
      <c r="L19" s="539">
        <f t="shared" si="1"/>
        <v>0</v>
      </c>
      <c r="M19" s="539">
        <f t="shared" si="2"/>
        <v>0</v>
      </c>
      <c r="N19" s="539">
        <f t="shared" si="3"/>
        <v>0</v>
      </c>
      <c r="O19" s="539">
        <f t="shared" si="4"/>
        <v>0</v>
      </c>
      <c r="P19" s="539">
        <f t="shared" si="5"/>
        <v>0</v>
      </c>
      <c r="Q19" s="532"/>
      <c r="R19" s="532"/>
      <c r="S19" s="532"/>
      <c r="T19" s="532"/>
      <c r="U19" s="532"/>
      <c r="V19" s="532"/>
      <c r="W19" s="532"/>
      <c r="X19" s="532"/>
      <c r="Y19" s="534"/>
      <c r="Z19" s="530"/>
      <c r="AA19" s="533"/>
    </row>
    <row r="20" spans="2:27" ht="24.95" customHeight="1">
      <c r="B20" s="258" t="s">
        <v>785</v>
      </c>
      <c r="C20" s="540" t="s">
        <v>497</v>
      </c>
      <c r="D20" s="537"/>
      <c r="E20" s="537"/>
      <c r="F20" s="541"/>
      <c r="G20" s="801"/>
      <c r="H20" s="802"/>
      <c r="I20" s="798">
        <f>SUM(I21:I23)</f>
        <v>0</v>
      </c>
      <c r="J20" s="798">
        <f>SUM(J21:J23)</f>
        <v>0</v>
      </c>
      <c r="K20" s="544"/>
      <c r="L20" s="532"/>
      <c r="M20" s="532"/>
      <c r="N20" s="532"/>
      <c r="O20" s="532"/>
      <c r="P20" s="532"/>
      <c r="Q20" s="539">
        <f>SUM(O21:O23)</f>
        <v>0</v>
      </c>
      <c r="R20" s="539">
        <f>SUM(P21:P23)</f>
        <v>0</v>
      </c>
      <c r="S20" s="539">
        <f>MIN(Q20:R20)</f>
        <v>0</v>
      </c>
      <c r="T20" s="539">
        <f>IF(Q20&gt;R20,Q20-S20,0)</f>
        <v>0</v>
      </c>
      <c r="U20" s="539">
        <f>IF(R20&gt;Q20,R20-S20,0)</f>
        <v>0</v>
      </c>
      <c r="V20" s="532"/>
      <c r="W20" s="532"/>
      <c r="X20" s="532"/>
      <c r="Y20" s="534"/>
      <c r="Z20" s="530"/>
      <c r="AA20" s="533"/>
    </row>
    <row r="21" spans="2:27" ht="24.95" customHeight="1">
      <c r="B21" s="258" t="s">
        <v>786</v>
      </c>
      <c r="C21" s="542"/>
      <c r="D21" s="537" t="s">
        <v>498</v>
      </c>
      <c r="E21" s="537"/>
      <c r="F21" s="541"/>
      <c r="G21" s="832"/>
      <c r="H21" s="833"/>
      <c r="I21" s="802"/>
      <c r="J21" s="802"/>
      <c r="K21" s="543">
        <v>1.2500000000000001E-2</v>
      </c>
      <c r="L21" s="539">
        <f t="shared" si="1"/>
        <v>0</v>
      </c>
      <c r="M21" s="539">
        <f t="shared" si="2"/>
        <v>0</v>
      </c>
      <c r="N21" s="539">
        <f t="shared" si="3"/>
        <v>0</v>
      </c>
      <c r="O21" s="539">
        <f t="shared" si="4"/>
        <v>0</v>
      </c>
      <c r="P21" s="539">
        <f t="shared" si="5"/>
        <v>0</v>
      </c>
      <c r="Q21" s="532"/>
      <c r="R21" s="532"/>
      <c r="S21" s="532"/>
      <c r="T21" s="532"/>
      <c r="U21" s="532"/>
      <c r="V21" s="532"/>
      <c r="W21" s="532"/>
      <c r="X21" s="532"/>
      <c r="Y21" s="534"/>
      <c r="Z21" s="530"/>
      <c r="AA21" s="533"/>
    </row>
    <row r="22" spans="2:27" ht="24.95" customHeight="1">
      <c r="B22" s="258" t="s">
        <v>787</v>
      </c>
      <c r="C22" s="542"/>
      <c r="D22" s="537" t="s">
        <v>499</v>
      </c>
      <c r="E22" s="537"/>
      <c r="F22" s="541"/>
      <c r="G22" s="832"/>
      <c r="H22" s="833"/>
      <c r="I22" s="802"/>
      <c r="J22" s="802"/>
      <c r="K22" s="543">
        <v>1.7500000000000002E-2</v>
      </c>
      <c r="L22" s="539">
        <f t="shared" si="1"/>
        <v>0</v>
      </c>
      <c r="M22" s="539">
        <f t="shared" si="2"/>
        <v>0</v>
      </c>
      <c r="N22" s="539">
        <f t="shared" si="3"/>
        <v>0</v>
      </c>
      <c r="O22" s="539">
        <f t="shared" si="4"/>
        <v>0</v>
      </c>
      <c r="P22" s="539">
        <f t="shared" si="5"/>
        <v>0</v>
      </c>
      <c r="Q22" s="532"/>
      <c r="R22" s="532"/>
      <c r="S22" s="532"/>
      <c r="T22" s="532"/>
      <c r="U22" s="532"/>
      <c r="V22" s="532"/>
      <c r="W22" s="532"/>
      <c r="X22" s="532"/>
      <c r="Y22" s="534"/>
      <c r="Z22" s="530"/>
      <c r="AA22" s="533"/>
    </row>
    <row r="23" spans="2:27" ht="24.95" customHeight="1">
      <c r="B23" s="258" t="s">
        <v>788</v>
      </c>
      <c r="C23" s="542"/>
      <c r="D23" s="537" t="s">
        <v>500</v>
      </c>
      <c r="E23" s="537"/>
      <c r="F23" s="541"/>
      <c r="G23" s="832"/>
      <c r="H23" s="833"/>
      <c r="I23" s="802"/>
      <c r="J23" s="802"/>
      <c r="K23" s="543">
        <v>2.2499999999999999E-2</v>
      </c>
      <c r="L23" s="539">
        <f t="shared" si="1"/>
        <v>0</v>
      </c>
      <c r="M23" s="539">
        <f t="shared" si="2"/>
        <v>0</v>
      </c>
      <c r="N23" s="539">
        <f t="shared" si="3"/>
        <v>0</v>
      </c>
      <c r="O23" s="539">
        <f t="shared" si="4"/>
        <v>0</v>
      </c>
      <c r="P23" s="539">
        <f t="shared" si="5"/>
        <v>0</v>
      </c>
      <c r="Q23" s="532"/>
      <c r="R23" s="532"/>
      <c r="S23" s="532"/>
      <c r="T23" s="532"/>
      <c r="U23" s="532"/>
      <c r="V23" s="532"/>
      <c r="W23" s="532"/>
      <c r="X23" s="532"/>
      <c r="Y23" s="534"/>
      <c r="Z23" s="530"/>
      <c r="AA23" s="533"/>
    </row>
    <row r="24" spans="2:27" ht="24.95" customHeight="1">
      <c r="B24" s="258" t="s">
        <v>789</v>
      </c>
      <c r="C24" s="540" t="s">
        <v>501</v>
      </c>
      <c r="D24" s="537"/>
      <c r="E24" s="537"/>
      <c r="F24" s="541"/>
      <c r="G24" s="801"/>
      <c r="H24" s="802"/>
      <c r="I24" s="798">
        <f>SUM(I25:I32)</f>
        <v>0</v>
      </c>
      <c r="J24" s="798">
        <f>SUM(J25:J32)</f>
        <v>0</v>
      </c>
      <c r="K24" s="544"/>
      <c r="L24" s="532"/>
      <c r="M24" s="532"/>
      <c r="N24" s="532"/>
      <c r="O24" s="532"/>
      <c r="P24" s="532"/>
      <c r="Q24" s="539">
        <f>SUM(O25:O32)</f>
        <v>0</v>
      </c>
      <c r="R24" s="539">
        <f>SUM(P25:P32)</f>
        <v>0</v>
      </c>
      <c r="S24" s="539">
        <f>MIN(Q24:R24)</f>
        <v>0</v>
      </c>
      <c r="T24" s="539">
        <f>IF(Q24&gt;R24,Q24-S24,0)</f>
        <v>0</v>
      </c>
      <c r="U24" s="539">
        <f>IF(R24&gt;Q24,R24-S24,0)</f>
        <v>0</v>
      </c>
      <c r="V24" s="532"/>
      <c r="W24" s="532"/>
      <c r="X24" s="532"/>
      <c r="Y24" s="534"/>
      <c r="Z24" s="530"/>
      <c r="AA24" s="533"/>
    </row>
    <row r="25" spans="2:27" ht="24.95" customHeight="1">
      <c r="B25" s="258" t="s">
        <v>790</v>
      </c>
      <c r="C25" s="542"/>
      <c r="D25" s="537" t="s">
        <v>502</v>
      </c>
      <c r="E25" s="537"/>
      <c r="F25" s="541"/>
      <c r="G25" s="832"/>
      <c r="H25" s="833"/>
      <c r="I25" s="802"/>
      <c r="J25" s="802"/>
      <c r="K25" s="543">
        <v>2.75E-2</v>
      </c>
      <c r="L25" s="539">
        <f t="shared" si="1"/>
        <v>0</v>
      </c>
      <c r="M25" s="539">
        <f t="shared" si="2"/>
        <v>0</v>
      </c>
      <c r="N25" s="539">
        <f t="shared" si="3"/>
        <v>0</v>
      </c>
      <c r="O25" s="539">
        <f t="shared" si="4"/>
        <v>0</v>
      </c>
      <c r="P25" s="539">
        <f t="shared" si="5"/>
        <v>0</v>
      </c>
      <c r="Q25" s="532"/>
      <c r="R25" s="532"/>
      <c r="S25" s="532"/>
      <c r="T25" s="532"/>
      <c r="U25" s="532"/>
      <c r="V25" s="532"/>
      <c r="W25" s="532"/>
      <c r="X25" s="532"/>
      <c r="Y25" s="534"/>
      <c r="Z25" s="530"/>
      <c r="AA25" s="533"/>
    </row>
    <row r="26" spans="2:27" ht="24.95" customHeight="1">
      <c r="B26" s="258" t="s">
        <v>791</v>
      </c>
      <c r="C26" s="542"/>
      <c r="D26" s="537" t="s">
        <v>503</v>
      </c>
      <c r="E26" s="537"/>
      <c r="F26" s="541"/>
      <c r="G26" s="832"/>
      <c r="H26" s="833"/>
      <c r="I26" s="802"/>
      <c r="J26" s="802"/>
      <c r="K26" s="543">
        <v>3.2500000000000001E-2</v>
      </c>
      <c r="L26" s="539">
        <f t="shared" si="1"/>
        <v>0</v>
      </c>
      <c r="M26" s="539">
        <f t="shared" si="2"/>
        <v>0</v>
      </c>
      <c r="N26" s="539">
        <f t="shared" si="3"/>
        <v>0</v>
      </c>
      <c r="O26" s="539">
        <f t="shared" si="4"/>
        <v>0</v>
      </c>
      <c r="P26" s="539">
        <f t="shared" si="5"/>
        <v>0</v>
      </c>
      <c r="Q26" s="532"/>
      <c r="R26" s="532"/>
      <c r="S26" s="532"/>
      <c r="T26" s="532"/>
      <c r="U26" s="532"/>
      <c r="V26" s="532"/>
      <c r="W26" s="532"/>
      <c r="X26" s="532"/>
      <c r="Y26" s="534"/>
      <c r="Z26" s="530"/>
      <c r="AA26" s="533"/>
    </row>
    <row r="27" spans="2:27" ht="24.95" customHeight="1">
      <c r="B27" s="258" t="s">
        <v>792</v>
      </c>
      <c r="C27" s="542"/>
      <c r="D27" s="537" t="s">
        <v>504</v>
      </c>
      <c r="E27" s="537"/>
      <c r="F27" s="541"/>
      <c r="G27" s="832"/>
      <c r="H27" s="833"/>
      <c r="I27" s="802"/>
      <c r="J27" s="802"/>
      <c r="K27" s="543">
        <v>3.7499999999999999E-2</v>
      </c>
      <c r="L27" s="539">
        <f t="shared" si="1"/>
        <v>0</v>
      </c>
      <c r="M27" s="539">
        <f t="shared" si="2"/>
        <v>0</v>
      </c>
      <c r="N27" s="539">
        <f t="shared" si="3"/>
        <v>0</v>
      </c>
      <c r="O27" s="539">
        <f t="shared" si="4"/>
        <v>0</v>
      </c>
      <c r="P27" s="539">
        <f t="shared" si="5"/>
        <v>0</v>
      </c>
      <c r="Q27" s="532"/>
      <c r="R27" s="532"/>
      <c r="S27" s="532"/>
      <c r="T27" s="532"/>
      <c r="U27" s="532"/>
      <c r="V27" s="532"/>
      <c r="W27" s="532"/>
      <c r="X27" s="532"/>
      <c r="Y27" s="534"/>
      <c r="Z27" s="530"/>
      <c r="AA27" s="533"/>
    </row>
    <row r="28" spans="2:27" ht="24.95" customHeight="1">
      <c r="B28" s="258" t="s">
        <v>793</v>
      </c>
      <c r="C28" s="542"/>
      <c r="D28" s="537" t="s">
        <v>505</v>
      </c>
      <c r="E28" s="537"/>
      <c r="F28" s="541"/>
      <c r="G28" s="832"/>
      <c r="H28" s="833"/>
      <c r="I28" s="802"/>
      <c r="J28" s="802"/>
      <c r="K28" s="543">
        <v>4.4999999999999998E-2</v>
      </c>
      <c r="L28" s="539">
        <f t="shared" si="1"/>
        <v>0</v>
      </c>
      <c r="M28" s="539">
        <f t="shared" si="2"/>
        <v>0</v>
      </c>
      <c r="N28" s="539">
        <f t="shared" si="3"/>
        <v>0</v>
      </c>
      <c r="O28" s="539">
        <f t="shared" si="4"/>
        <v>0</v>
      </c>
      <c r="P28" s="539">
        <f t="shared" si="5"/>
        <v>0</v>
      </c>
      <c r="Q28" s="532"/>
      <c r="R28" s="532"/>
      <c r="S28" s="532"/>
      <c r="T28" s="532"/>
      <c r="U28" s="532"/>
      <c r="V28" s="532"/>
      <c r="W28" s="532"/>
      <c r="X28" s="532"/>
      <c r="Y28" s="534"/>
      <c r="Z28" s="530"/>
      <c r="AA28" s="533"/>
    </row>
    <row r="29" spans="2:27" ht="24.95" customHeight="1">
      <c r="B29" s="258" t="s">
        <v>794</v>
      </c>
      <c r="C29" s="542"/>
      <c r="D29" s="537" t="s">
        <v>506</v>
      </c>
      <c r="E29" s="537"/>
      <c r="F29" s="541"/>
      <c r="G29" s="832"/>
      <c r="H29" s="833"/>
      <c r="I29" s="802"/>
      <c r="J29" s="802"/>
      <c r="K29" s="543">
        <v>5.2499999999999998E-2</v>
      </c>
      <c r="L29" s="539">
        <f t="shared" si="1"/>
        <v>0</v>
      </c>
      <c r="M29" s="539">
        <f t="shared" si="2"/>
        <v>0</v>
      </c>
      <c r="N29" s="539">
        <f t="shared" si="3"/>
        <v>0</v>
      </c>
      <c r="O29" s="539">
        <f t="shared" si="4"/>
        <v>0</v>
      </c>
      <c r="P29" s="539">
        <f t="shared" si="5"/>
        <v>0</v>
      </c>
      <c r="Q29" s="532"/>
      <c r="R29" s="532"/>
      <c r="S29" s="532"/>
      <c r="T29" s="532"/>
      <c r="U29" s="532"/>
      <c r="V29" s="532"/>
      <c r="W29" s="532"/>
      <c r="X29" s="532"/>
      <c r="Y29" s="534"/>
      <c r="Z29" s="530"/>
      <c r="AA29" s="533"/>
    </row>
    <row r="30" spans="2:27" ht="24.95" customHeight="1">
      <c r="B30" s="258" t="s">
        <v>795</v>
      </c>
      <c r="C30" s="542"/>
      <c r="D30" s="537" t="s">
        <v>507</v>
      </c>
      <c r="E30" s="537"/>
      <c r="F30" s="541"/>
      <c r="G30" s="832"/>
      <c r="H30" s="833"/>
      <c r="I30" s="802"/>
      <c r="J30" s="802"/>
      <c r="K30" s="543">
        <v>0.06</v>
      </c>
      <c r="L30" s="539">
        <f t="shared" si="1"/>
        <v>0</v>
      </c>
      <c r="M30" s="539">
        <f t="shared" si="2"/>
        <v>0</v>
      </c>
      <c r="N30" s="539">
        <f t="shared" si="3"/>
        <v>0</v>
      </c>
      <c r="O30" s="539">
        <f t="shared" si="4"/>
        <v>0</v>
      </c>
      <c r="P30" s="539">
        <f t="shared" si="5"/>
        <v>0</v>
      </c>
      <c r="Q30" s="532"/>
      <c r="R30" s="532"/>
      <c r="S30" s="532"/>
      <c r="T30" s="532"/>
      <c r="U30" s="532"/>
      <c r="V30" s="532"/>
      <c r="W30" s="532"/>
      <c r="X30" s="532"/>
      <c r="Y30" s="534"/>
      <c r="Z30" s="530"/>
      <c r="AA30" s="533"/>
    </row>
    <row r="31" spans="2:27" ht="24.95" customHeight="1">
      <c r="B31" s="258" t="s">
        <v>796</v>
      </c>
      <c r="C31" s="542"/>
      <c r="D31" s="537" t="s">
        <v>508</v>
      </c>
      <c r="E31" s="537"/>
      <c r="F31" s="541"/>
      <c r="G31" s="832"/>
      <c r="H31" s="833"/>
      <c r="I31" s="802"/>
      <c r="J31" s="802"/>
      <c r="K31" s="543">
        <v>0.08</v>
      </c>
      <c r="L31" s="539">
        <f t="shared" si="1"/>
        <v>0</v>
      </c>
      <c r="M31" s="539">
        <f t="shared" si="2"/>
        <v>0</v>
      </c>
      <c r="N31" s="539">
        <f t="shared" si="3"/>
        <v>0</v>
      </c>
      <c r="O31" s="539">
        <f t="shared" si="4"/>
        <v>0</v>
      </c>
      <c r="P31" s="539">
        <f t="shared" si="5"/>
        <v>0</v>
      </c>
      <c r="Q31" s="532"/>
      <c r="R31" s="532"/>
      <c r="S31" s="532"/>
      <c r="T31" s="532"/>
      <c r="U31" s="532"/>
      <c r="V31" s="532"/>
      <c r="W31" s="532"/>
      <c r="X31" s="532"/>
      <c r="Y31" s="534"/>
      <c r="Z31" s="530"/>
      <c r="AA31" s="533"/>
    </row>
    <row r="32" spans="2:27" ht="24.95" customHeight="1">
      <c r="B32" s="258" t="s">
        <v>797</v>
      </c>
      <c r="C32" s="542"/>
      <c r="D32" s="537" t="s">
        <v>509</v>
      </c>
      <c r="E32" s="537"/>
      <c r="F32" s="541"/>
      <c r="G32" s="832"/>
      <c r="H32" s="833"/>
      <c r="I32" s="802"/>
      <c r="J32" s="802"/>
      <c r="K32" s="543">
        <v>0.125</v>
      </c>
      <c r="L32" s="539">
        <f t="shared" si="1"/>
        <v>0</v>
      </c>
      <c r="M32" s="539">
        <f t="shared" si="2"/>
        <v>0</v>
      </c>
      <c r="N32" s="539">
        <f t="shared" si="3"/>
        <v>0</v>
      </c>
      <c r="O32" s="539">
        <f t="shared" si="4"/>
        <v>0</v>
      </c>
      <c r="P32" s="539">
        <f t="shared" si="5"/>
        <v>0</v>
      </c>
      <c r="Q32" s="532"/>
      <c r="R32" s="532"/>
      <c r="S32" s="532"/>
      <c r="T32" s="532"/>
      <c r="U32" s="532"/>
      <c r="V32" s="532"/>
      <c r="W32" s="532"/>
      <c r="X32" s="532"/>
      <c r="Y32" s="534"/>
      <c r="Z32" s="534"/>
      <c r="AA32" s="535"/>
    </row>
    <row r="33" spans="2:27" ht="24.95" customHeight="1">
      <c r="B33" s="258" t="s">
        <v>798</v>
      </c>
      <c r="C33" s="536" t="s">
        <v>510</v>
      </c>
      <c r="D33" s="537"/>
      <c r="E33" s="537"/>
      <c r="F33" s="538"/>
      <c r="G33" s="801"/>
      <c r="H33" s="802"/>
      <c r="I33" s="802"/>
      <c r="J33" s="802"/>
      <c r="K33" s="531"/>
      <c r="L33" s="532"/>
      <c r="M33" s="532"/>
      <c r="N33" s="532"/>
      <c r="O33" s="532"/>
      <c r="P33" s="532"/>
      <c r="Q33" s="532"/>
      <c r="R33" s="532"/>
      <c r="S33" s="532"/>
      <c r="T33" s="532"/>
      <c r="U33" s="532"/>
      <c r="V33" s="532"/>
      <c r="W33" s="532"/>
      <c r="X33" s="532"/>
      <c r="Y33" s="802"/>
      <c r="Z33" s="802"/>
      <c r="AA33" s="533"/>
    </row>
    <row r="34" spans="2:27" ht="24.95" customHeight="1">
      <c r="B34" s="258" t="s">
        <v>799</v>
      </c>
      <c r="C34" s="540" t="s">
        <v>492</v>
      </c>
      <c r="D34" s="545"/>
      <c r="E34" s="537"/>
      <c r="F34" s="538"/>
      <c r="G34" s="801"/>
      <c r="H34" s="802"/>
      <c r="I34" s="802"/>
      <c r="J34" s="802"/>
      <c r="K34" s="531"/>
      <c r="L34" s="532"/>
      <c r="M34" s="532"/>
      <c r="N34" s="532"/>
      <c r="O34" s="532"/>
      <c r="P34" s="532"/>
      <c r="Q34" s="532"/>
      <c r="R34" s="532"/>
      <c r="S34" s="532"/>
      <c r="T34" s="532"/>
      <c r="U34" s="532"/>
      <c r="V34" s="532"/>
      <c r="W34" s="532"/>
      <c r="X34" s="532"/>
      <c r="Y34" s="534"/>
      <c r="Z34" s="530"/>
      <c r="AA34" s="533"/>
    </row>
    <row r="35" spans="2:27" ht="24.95" customHeight="1">
      <c r="B35" s="258" t="s">
        <v>800</v>
      </c>
      <c r="C35" s="540" t="s">
        <v>497</v>
      </c>
      <c r="D35" s="545"/>
      <c r="E35" s="537"/>
      <c r="F35" s="538"/>
      <c r="G35" s="801"/>
      <c r="H35" s="802"/>
      <c r="I35" s="802"/>
      <c r="J35" s="802"/>
      <c r="K35" s="531"/>
      <c r="L35" s="532"/>
      <c r="M35" s="532"/>
      <c r="N35" s="532"/>
      <c r="O35" s="532"/>
      <c r="P35" s="532"/>
      <c r="Q35" s="532"/>
      <c r="R35" s="532"/>
      <c r="S35" s="532"/>
      <c r="T35" s="532"/>
      <c r="U35" s="532"/>
      <c r="V35" s="532"/>
      <c r="W35" s="532"/>
      <c r="X35" s="532"/>
      <c r="Y35" s="534"/>
      <c r="Z35" s="530"/>
      <c r="AA35" s="533"/>
    </row>
    <row r="36" spans="2:27" ht="24.95" customHeight="1">
      <c r="B36" s="258" t="s">
        <v>801</v>
      </c>
      <c r="C36" s="540" t="s">
        <v>501</v>
      </c>
      <c r="D36" s="545"/>
      <c r="E36" s="537"/>
      <c r="F36" s="538"/>
      <c r="G36" s="801"/>
      <c r="H36" s="802"/>
      <c r="I36" s="802"/>
      <c r="J36" s="802"/>
      <c r="K36" s="531"/>
      <c r="L36" s="532"/>
      <c r="M36" s="532"/>
      <c r="N36" s="532"/>
      <c r="O36" s="532"/>
      <c r="P36" s="532"/>
      <c r="Q36" s="532"/>
      <c r="R36" s="532"/>
      <c r="S36" s="532"/>
      <c r="T36" s="532"/>
      <c r="U36" s="532"/>
      <c r="V36" s="532"/>
      <c r="W36" s="532"/>
      <c r="X36" s="532"/>
      <c r="Y36" s="534"/>
      <c r="Z36" s="530"/>
      <c r="AA36" s="533"/>
    </row>
    <row r="37" spans="2:27" ht="24.95" customHeight="1">
      <c r="B37" s="258" t="s">
        <v>802</v>
      </c>
      <c r="C37" s="526" t="s">
        <v>511</v>
      </c>
      <c r="D37" s="537"/>
      <c r="E37" s="537"/>
      <c r="F37" s="538"/>
      <c r="G37" s="801"/>
      <c r="H37" s="802"/>
      <c r="I37" s="802"/>
      <c r="J37" s="802"/>
      <c r="K37" s="531"/>
      <c r="L37" s="532"/>
      <c r="M37" s="532"/>
      <c r="N37" s="532"/>
      <c r="O37" s="532"/>
      <c r="P37" s="532"/>
      <c r="Q37" s="532"/>
      <c r="R37" s="532"/>
      <c r="S37" s="532"/>
      <c r="T37" s="532"/>
      <c r="U37" s="532"/>
      <c r="V37" s="532"/>
      <c r="W37" s="532"/>
      <c r="X37" s="532"/>
      <c r="Y37" s="802"/>
      <c r="Z37" s="798">
        <f>Z38+Z47+Z48</f>
        <v>0</v>
      </c>
      <c r="AA37" s="533"/>
    </row>
    <row r="38" spans="2:27" ht="24.95" customHeight="1">
      <c r="B38" s="258">
        <v>251</v>
      </c>
      <c r="C38" s="546" t="s">
        <v>513</v>
      </c>
      <c r="D38" s="547"/>
      <c r="E38" s="547"/>
      <c r="F38" s="548"/>
      <c r="G38" s="834"/>
      <c r="H38" s="835"/>
      <c r="I38" s="835"/>
      <c r="J38" s="835"/>
      <c r="K38" s="531"/>
      <c r="L38" s="532"/>
      <c r="M38" s="532"/>
      <c r="N38" s="532"/>
      <c r="O38" s="532"/>
      <c r="P38" s="532"/>
      <c r="Q38" s="532"/>
      <c r="R38" s="532"/>
      <c r="S38" s="532"/>
      <c r="T38" s="532"/>
      <c r="U38" s="532"/>
      <c r="V38" s="532"/>
      <c r="W38" s="532"/>
      <c r="X38" s="532"/>
      <c r="Y38" s="550"/>
      <c r="Z38" s="798">
        <f>Z39+Z40+Z44+Z45+Z46</f>
        <v>0</v>
      </c>
      <c r="AA38" s="533"/>
    </row>
    <row r="39" spans="2:27" ht="24.95" customHeight="1">
      <c r="B39" s="258" t="s">
        <v>803</v>
      </c>
      <c r="C39" s="551" t="s">
        <v>514</v>
      </c>
      <c r="D39" s="552"/>
      <c r="E39" s="552"/>
      <c r="F39" s="553"/>
      <c r="G39" s="801"/>
      <c r="H39" s="802"/>
      <c r="I39" s="802"/>
      <c r="J39" s="802"/>
      <c r="K39" s="531"/>
      <c r="L39" s="532"/>
      <c r="M39" s="532"/>
      <c r="N39" s="532"/>
      <c r="O39" s="532"/>
      <c r="P39" s="532"/>
      <c r="Q39" s="532"/>
      <c r="R39" s="532"/>
      <c r="S39" s="532"/>
      <c r="T39" s="532"/>
      <c r="U39" s="532"/>
      <c r="V39" s="532"/>
      <c r="W39" s="532"/>
      <c r="X39" s="532"/>
      <c r="Y39" s="802"/>
      <c r="Z39" s="802"/>
      <c r="AA39" s="533"/>
    </row>
    <row r="40" spans="2:27" ht="24.95" customHeight="1">
      <c r="B40" s="258" t="s">
        <v>804</v>
      </c>
      <c r="C40" s="551" t="s">
        <v>515</v>
      </c>
      <c r="D40" s="547"/>
      <c r="E40" s="547"/>
      <c r="F40" s="553"/>
      <c r="G40" s="801"/>
      <c r="H40" s="802"/>
      <c r="I40" s="802"/>
      <c r="J40" s="802"/>
      <c r="K40" s="531"/>
      <c r="L40" s="532"/>
      <c r="M40" s="532"/>
      <c r="N40" s="532"/>
      <c r="O40" s="532"/>
      <c r="P40" s="532"/>
      <c r="Q40" s="532"/>
      <c r="R40" s="532"/>
      <c r="S40" s="532"/>
      <c r="T40" s="532"/>
      <c r="U40" s="532"/>
      <c r="V40" s="532"/>
      <c r="W40" s="532"/>
      <c r="X40" s="532"/>
      <c r="Y40" s="802"/>
      <c r="Z40" s="798">
        <f>Z41+Z42+Z43</f>
        <v>0</v>
      </c>
      <c r="AA40" s="533"/>
    </row>
    <row r="41" spans="2:27" ht="24.95" customHeight="1">
      <c r="B41" s="258" t="s">
        <v>805</v>
      </c>
      <c r="C41" s="554" t="s">
        <v>516</v>
      </c>
      <c r="D41" s="547"/>
      <c r="E41" s="555"/>
      <c r="F41" s="553"/>
      <c r="G41" s="801"/>
      <c r="H41" s="802"/>
      <c r="I41" s="802"/>
      <c r="J41" s="802"/>
      <c r="K41" s="531"/>
      <c r="L41" s="532"/>
      <c r="M41" s="532"/>
      <c r="N41" s="532"/>
      <c r="O41" s="532"/>
      <c r="P41" s="532"/>
      <c r="Q41" s="532"/>
      <c r="R41" s="532"/>
      <c r="S41" s="532"/>
      <c r="T41" s="532"/>
      <c r="U41" s="532"/>
      <c r="V41" s="532"/>
      <c r="W41" s="532"/>
      <c r="X41" s="532"/>
      <c r="Y41" s="802"/>
      <c r="Z41" s="802"/>
      <c r="AA41" s="533"/>
    </row>
    <row r="42" spans="2:27" ht="24.95" customHeight="1">
      <c r="B42" s="258" t="s">
        <v>806</v>
      </c>
      <c r="C42" s="554" t="s">
        <v>517</v>
      </c>
      <c r="D42" s="547"/>
      <c r="E42" s="555"/>
      <c r="F42" s="553"/>
      <c r="G42" s="801"/>
      <c r="H42" s="802"/>
      <c r="I42" s="802"/>
      <c r="J42" s="802"/>
      <c r="K42" s="531"/>
      <c r="L42" s="532"/>
      <c r="M42" s="532"/>
      <c r="N42" s="532"/>
      <c r="O42" s="532"/>
      <c r="P42" s="532"/>
      <c r="Q42" s="532"/>
      <c r="R42" s="532"/>
      <c r="S42" s="532"/>
      <c r="T42" s="532"/>
      <c r="U42" s="532"/>
      <c r="V42" s="532"/>
      <c r="W42" s="532"/>
      <c r="X42" s="532"/>
      <c r="Y42" s="802"/>
      <c r="Z42" s="802"/>
      <c r="AA42" s="533"/>
    </row>
    <row r="43" spans="2:27" ht="24.95" customHeight="1">
      <c r="B43" s="258" t="s">
        <v>807</v>
      </c>
      <c r="C43" s="554" t="s">
        <v>518</v>
      </c>
      <c r="D43" s="547"/>
      <c r="E43" s="555"/>
      <c r="F43" s="553"/>
      <c r="G43" s="801"/>
      <c r="H43" s="802"/>
      <c r="I43" s="802"/>
      <c r="J43" s="802"/>
      <c r="K43" s="531"/>
      <c r="L43" s="532"/>
      <c r="M43" s="532"/>
      <c r="N43" s="532"/>
      <c r="O43" s="532"/>
      <c r="P43" s="532"/>
      <c r="Q43" s="532"/>
      <c r="R43" s="532"/>
      <c r="S43" s="532"/>
      <c r="T43" s="532"/>
      <c r="U43" s="532"/>
      <c r="V43" s="532"/>
      <c r="W43" s="532"/>
      <c r="X43" s="532"/>
      <c r="Y43" s="802"/>
      <c r="Z43" s="802"/>
      <c r="AA43" s="533"/>
    </row>
    <row r="44" spans="2:27" ht="24.95" customHeight="1">
      <c r="B44" s="258" t="s">
        <v>808</v>
      </c>
      <c r="C44" s="551" t="s">
        <v>519</v>
      </c>
      <c r="D44" s="547"/>
      <c r="E44" s="547"/>
      <c r="F44" s="553"/>
      <c r="G44" s="801"/>
      <c r="H44" s="802"/>
      <c r="I44" s="802"/>
      <c r="J44" s="802"/>
      <c r="K44" s="531"/>
      <c r="L44" s="532"/>
      <c r="M44" s="532"/>
      <c r="N44" s="532"/>
      <c r="O44" s="532"/>
      <c r="P44" s="532"/>
      <c r="Q44" s="532"/>
      <c r="R44" s="532"/>
      <c r="S44" s="532"/>
      <c r="T44" s="532"/>
      <c r="U44" s="532"/>
      <c r="V44" s="532"/>
      <c r="W44" s="532"/>
      <c r="X44" s="532"/>
      <c r="Y44" s="802"/>
      <c r="Z44" s="798">
        <f>Y44*0.08</f>
        <v>0</v>
      </c>
      <c r="AA44" s="533"/>
    </row>
    <row r="45" spans="2:27" ht="24.95" customHeight="1">
      <c r="B45" s="258" t="s">
        <v>809</v>
      </c>
      <c r="C45" s="551" t="s">
        <v>520</v>
      </c>
      <c r="D45" s="547"/>
      <c r="E45" s="547"/>
      <c r="F45" s="553"/>
      <c r="G45" s="801"/>
      <c r="H45" s="802"/>
      <c r="I45" s="802"/>
      <c r="J45" s="802"/>
      <c r="K45" s="531"/>
      <c r="L45" s="532"/>
      <c r="M45" s="532"/>
      <c r="N45" s="532"/>
      <c r="O45" s="532"/>
      <c r="P45" s="532"/>
      <c r="Q45" s="532"/>
      <c r="R45" s="532"/>
      <c r="S45" s="532"/>
      <c r="T45" s="532"/>
      <c r="U45" s="532"/>
      <c r="V45" s="532"/>
      <c r="W45" s="532"/>
      <c r="X45" s="532"/>
      <c r="Y45" s="802"/>
      <c r="Z45" s="798">
        <f>Y45*0.12</f>
        <v>0</v>
      </c>
      <c r="AA45" s="533"/>
    </row>
    <row r="46" spans="2:27" ht="24.95" customHeight="1">
      <c r="B46" s="258" t="s">
        <v>810</v>
      </c>
      <c r="C46" s="556" t="s">
        <v>522</v>
      </c>
      <c r="D46" s="547"/>
      <c r="E46" s="547"/>
      <c r="F46" s="553"/>
      <c r="G46" s="801"/>
      <c r="H46" s="802"/>
      <c r="I46" s="802"/>
      <c r="J46" s="802"/>
      <c r="K46" s="531"/>
      <c r="L46" s="532"/>
      <c r="M46" s="532"/>
      <c r="N46" s="532"/>
      <c r="O46" s="532"/>
      <c r="P46" s="532"/>
      <c r="Q46" s="532"/>
      <c r="R46" s="532"/>
      <c r="S46" s="532"/>
      <c r="T46" s="532"/>
      <c r="U46" s="532"/>
      <c r="V46" s="532"/>
      <c r="W46" s="532"/>
      <c r="X46" s="532"/>
      <c r="Y46" s="802"/>
      <c r="Z46" s="802"/>
      <c r="AA46" s="533"/>
    </row>
    <row r="47" spans="2:27" ht="24.95" customHeight="1">
      <c r="B47" s="258">
        <v>325</v>
      </c>
      <c r="C47" s="546" t="s">
        <v>524</v>
      </c>
      <c r="D47" s="557"/>
      <c r="E47" s="547"/>
      <c r="F47" s="548"/>
      <c r="G47" s="549"/>
      <c r="H47" s="550"/>
      <c r="I47" s="550"/>
      <c r="J47" s="550"/>
      <c r="K47" s="531"/>
      <c r="L47" s="532"/>
      <c r="M47" s="532"/>
      <c r="N47" s="532"/>
      <c r="O47" s="532"/>
      <c r="P47" s="532"/>
      <c r="Q47" s="532"/>
      <c r="R47" s="532"/>
      <c r="S47" s="532"/>
      <c r="T47" s="532"/>
      <c r="U47" s="532"/>
      <c r="V47" s="532"/>
      <c r="W47" s="532"/>
      <c r="X47" s="532"/>
      <c r="Y47" s="550"/>
      <c r="Z47" s="839"/>
      <c r="AA47" s="533"/>
    </row>
    <row r="48" spans="2:27" ht="24.95" customHeight="1">
      <c r="B48" s="258">
        <v>330</v>
      </c>
      <c r="C48" s="546" t="s">
        <v>525</v>
      </c>
      <c r="D48" s="557"/>
      <c r="E48" s="547"/>
      <c r="F48" s="548"/>
      <c r="G48" s="549"/>
      <c r="H48" s="550"/>
      <c r="I48" s="550"/>
      <c r="J48" s="550"/>
      <c r="K48" s="531"/>
      <c r="L48" s="532"/>
      <c r="M48" s="532"/>
      <c r="N48" s="532"/>
      <c r="O48" s="532"/>
      <c r="P48" s="532"/>
      <c r="Q48" s="532"/>
      <c r="R48" s="532"/>
      <c r="S48" s="532"/>
      <c r="T48" s="532"/>
      <c r="U48" s="532"/>
      <c r="V48" s="532"/>
      <c r="W48" s="532"/>
      <c r="X48" s="532"/>
      <c r="Y48" s="550"/>
      <c r="Z48" s="839"/>
      <c r="AA48" s="533"/>
    </row>
    <row r="49" spans="2:27" ht="24.95" customHeight="1">
      <c r="B49" s="258" t="s">
        <v>811</v>
      </c>
      <c r="C49" s="542" t="s">
        <v>526</v>
      </c>
      <c r="D49" s="558"/>
      <c r="E49" s="537"/>
      <c r="F49" s="559"/>
      <c r="G49" s="560"/>
      <c r="H49" s="561"/>
      <c r="I49" s="561"/>
      <c r="J49" s="561"/>
      <c r="K49" s="562"/>
      <c r="L49" s="563"/>
      <c r="M49" s="563"/>
      <c r="N49" s="563"/>
      <c r="O49" s="563"/>
      <c r="P49" s="563"/>
      <c r="Q49" s="563"/>
      <c r="R49" s="563"/>
      <c r="S49" s="563"/>
      <c r="T49" s="563"/>
      <c r="U49" s="563"/>
      <c r="V49" s="563"/>
      <c r="W49" s="563"/>
      <c r="X49" s="563"/>
      <c r="Y49" s="561"/>
      <c r="Z49" s="798">
        <f>Z50+Z51+Z52+Z53+Z54</f>
        <v>0</v>
      </c>
      <c r="AA49" s="533"/>
    </row>
    <row r="50" spans="2:27" ht="24.95" customHeight="1">
      <c r="B50" s="258">
        <v>360</v>
      </c>
      <c r="C50" s="536" t="s">
        <v>527</v>
      </c>
      <c r="D50" s="558"/>
      <c r="E50" s="537"/>
      <c r="F50" s="559"/>
      <c r="G50" s="560"/>
      <c r="H50" s="561"/>
      <c r="I50" s="561"/>
      <c r="J50" s="561"/>
      <c r="K50" s="562"/>
      <c r="L50" s="563"/>
      <c r="M50" s="563"/>
      <c r="N50" s="563"/>
      <c r="O50" s="563"/>
      <c r="P50" s="563"/>
      <c r="Q50" s="563"/>
      <c r="R50" s="563"/>
      <c r="S50" s="563"/>
      <c r="T50" s="563"/>
      <c r="U50" s="563"/>
      <c r="V50" s="563"/>
      <c r="W50" s="563"/>
      <c r="X50" s="563"/>
      <c r="Y50" s="561"/>
      <c r="Z50" s="841"/>
      <c r="AA50" s="533"/>
    </row>
    <row r="51" spans="2:27" ht="24.95" customHeight="1">
      <c r="B51" s="258">
        <v>370</v>
      </c>
      <c r="C51" s="536" t="s">
        <v>528</v>
      </c>
      <c r="D51" s="558"/>
      <c r="E51" s="537"/>
      <c r="F51" s="559"/>
      <c r="G51" s="560"/>
      <c r="H51" s="561"/>
      <c r="I51" s="561"/>
      <c r="J51" s="561"/>
      <c r="K51" s="562"/>
      <c r="L51" s="563"/>
      <c r="M51" s="563"/>
      <c r="N51" s="563"/>
      <c r="O51" s="563"/>
      <c r="P51" s="563"/>
      <c r="Q51" s="563"/>
      <c r="R51" s="563"/>
      <c r="S51" s="563"/>
      <c r="T51" s="563"/>
      <c r="U51" s="563"/>
      <c r="V51" s="563"/>
      <c r="W51" s="563"/>
      <c r="X51" s="563"/>
      <c r="Y51" s="561"/>
      <c r="Z51" s="841"/>
      <c r="AA51" s="533"/>
    </row>
    <row r="52" spans="2:27" ht="24.95" customHeight="1">
      <c r="B52" s="258">
        <v>380</v>
      </c>
      <c r="C52" s="536" t="s">
        <v>529</v>
      </c>
      <c r="D52" s="558"/>
      <c r="E52" s="537"/>
      <c r="F52" s="559"/>
      <c r="G52" s="560"/>
      <c r="H52" s="561"/>
      <c r="I52" s="561"/>
      <c r="J52" s="561"/>
      <c r="K52" s="562"/>
      <c r="L52" s="563"/>
      <c r="M52" s="563"/>
      <c r="N52" s="563"/>
      <c r="O52" s="563"/>
      <c r="P52" s="563"/>
      <c r="Q52" s="563"/>
      <c r="R52" s="563"/>
      <c r="S52" s="563"/>
      <c r="T52" s="563"/>
      <c r="U52" s="563"/>
      <c r="V52" s="563"/>
      <c r="W52" s="563"/>
      <c r="X52" s="563"/>
      <c r="Y52" s="561"/>
      <c r="Z52" s="841"/>
      <c r="AA52" s="533"/>
    </row>
    <row r="53" spans="2:27" ht="24.95" customHeight="1">
      <c r="B53" s="761" t="s">
        <v>530</v>
      </c>
      <c r="C53" s="1145" t="s">
        <v>531</v>
      </c>
      <c r="D53" s="767"/>
      <c r="E53" s="768"/>
      <c r="F53" s="1141"/>
      <c r="G53" s="604"/>
      <c r="H53" s="605"/>
      <c r="I53" s="605"/>
      <c r="J53" s="605"/>
      <c r="K53" s="606"/>
      <c r="L53" s="607"/>
      <c r="M53" s="607"/>
      <c r="N53" s="607"/>
      <c r="O53" s="607"/>
      <c r="P53" s="607"/>
      <c r="Q53" s="607"/>
      <c r="R53" s="607"/>
      <c r="S53" s="607"/>
      <c r="T53" s="607"/>
      <c r="U53" s="607"/>
      <c r="V53" s="607"/>
      <c r="W53" s="607"/>
      <c r="X53" s="607"/>
      <c r="Y53" s="605"/>
      <c r="Z53" s="843"/>
      <c r="AA53" s="571"/>
    </row>
    <row r="54" spans="2:27" ht="24.95" customHeight="1" thickBot="1">
      <c r="B54" s="277">
        <v>390</v>
      </c>
      <c r="C54" s="564" t="s">
        <v>532</v>
      </c>
      <c r="D54" s="565"/>
      <c r="E54" s="565"/>
      <c r="F54" s="566"/>
      <c r="G54" s="567"/>
      <c r="H54" s="568"/>
      <c r="I54" s="568"/>
      <c r="J54" s="568"/>
      <c r="K54" s="569"/>
      <c r="L54" s="570"/>
      <c r="M54" s="570"/>
      <c r="N54" s="570"/>
      <c r="O54" s="570"/>
      <c r="P54" s="570"/>
      <c r="Q54" s="570"/>
      <c r="R54" s="570"/>
      <c r="S54" s="570"/>
      <c r="T54" s="570"/>
      <c r="U54" s="570"/>
      <c r="V54" s="570"/>
      <c r="W54" s="570"/>
      <c r="X54" s="570"/>
      <c r="Y54" s="568"/>
      <c r="Z54" s="811"/>
      <c r="AA54" s="571"/>
    </row>
    <row r="55" spans="2:27" ht="15">
      <c r="B55" s="284"/>
      <c r="C55" s="285"/>
      <c r="D55" s="285"/>
      <c r="E55" s="285"/>
      <c r="F55" s="285"/>
      <c r="G55" s="286"/>
      <c r="H55" s="286"/>
      <c r="I55" s="286"/>
      <c r="J55" s="286"/>
      <c r="K55" s="284"/>
      <c r="L55" s="286"/>
      <c r="M55" s="286"/>
      <c r="N55" s="286"/>
      <c r="O55" s="286"/>
      <c r="P55" s="286"/>
      <c r="Q55" s="286"/>
      <c r="R55" s="286"/>
      <c r="S55" s="286"/>
      <c r="T55" s="286"/>
      <c r="U55" s="286"/>
      <c r="V55" s="286"/>
      <c r="W55" s="286"/>
      <c r="X55" s="286"/>
      <c r="Y55" s="286"/>
      <c r="Z55" s="285"/>
      <c r="AA55" s="285"/>
    </row>
  </sheetData>
  <sheetProtection algorithmName="SHA-512" hashValue="OK8ii6AkAltADchstyehnbQTo3tnqFH1r0+u2OjHwp/d6AiR41Ob7udFAhJB7jS+ujDZMOCqE6r7ayxc2Ibg4g==" saltValue="fOKTgAlPzWq8l7/hlBch8g==" spinCount="100000" sheet="1" objects="1" scenarios="1"/>
  <mergeCells count="17">
    <mergeCell ref="Y7:Y8"/>
    <mergeCell ref="C12:F12"/>
    <mergeCell ref="B2:AA2"/>
    <mergeCell ref="G6:Y6"/>
    <mergeCell ref="Z6:Z8"/>
    <mergeCell ref="AA6:AA8"/>
    <mergeCell ref="G7:H7"/>
    <mergeCell ref="I7:J7"/>
    <mergeCell ref="K7:K8"/>
    <mergeCell ref="L7:M8"/>
    <mergeCell ref="N7:N8"/>
    <mergeCell ref="O7:P8"/>
    <mergeCell ref="C13:F13"/>
    <mergeCell ref="Q7:R8"/>
    <mergeCell ref="S7:S8"/>
    <mergeCell ref="T7:U8"/>
    <mergeCell ref="V7:X7"/>
  </mergeCells>
  <printOptions horizontalCentered="1" verticalCentered="1"/>
  <pageMargins left="0.31496062992125984" right="0.31496062992125984" top="0.74803149606299213" bottom="0.74803149606299213" header="0.31496062992125984" footer="0.31496062992125984"/>
  <pageSetup paperSize="8" scale="33" orientation="landscape" r:id="rId1"/>
  <headerFooter scaleWithDoc="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61">
    <tabColor theme="4" tint="0.59999389629810485"/>
    <pageSetUpPr fitToPage="1"/>
  </sheetPr>
  <dimension ref="B1:AA55"/>
  <sheetViews>
    <sheetView showGridLines="0" zoomScale="40" zoomScaleNormal="40" zoomScaleSheetLayoutView="25" workbookViewId="0">
      <selection activeCell="F4" sqref="F4"/>
    </sheetView>
  </sheetViews>
  <sheetFormatPr defaultColWidth="11.625" defaultRowHeight="12.75"/>
  <cols>
    <col min="1" max="1" width="2.25" style="220" customWidth="1"/>
    <col min="2" max="2" width="11.625" style="219" customWidth="1"/>
    <col min="3" max="3" width="7.5" style="220" customWidth="1"/>
    <col min="4" max="4" width="6.25" style="220" customWidth="1"/>
    <col min="5" max="5" width="28.25" style="220" customWidth="1"/>
    <col min="6" max="6" width="55.625" style="220" customWidth="1"/>
    <col min="7" max="10" width="19.875" style="221" customWidth="1"/>
    <col min="11" max="11" width="19.875" style="219" customWidth="1"/>
    <col min="12" max="13" width="19.875" style="221" customWidth="1"/>
    <col min="14" max="14" width="21.5" style="221" customWidth="1"/>
    <col min="15" max="18" width="19.875" style="221" customWidth="1"/>
    <col min="19" max="19" width="21.625" style="221" customWidth="1"/>
    <col min="20" max="25" width="19.875" style="221" customWidth="1"/>
    <col min="26" max="26" width="19.875" style="220" customWidth="1"/>
    <col min="27" max="27" width="20.625" style="220" customWidth="1"/>
    <col min="28" max="268" width="10" style="220" customWidth="1"/>
    <col min="269" max="16384" width="11.625" style="220"/>
  </cols>
  <sheetData>
    <row r="1" spans="2:27" ht="13.5" thickBot="1"/>
    <row r="2" spans="2:27" s="222" customFormat="1" ht="36" customHeight="1" thickBot="1">
      <c r="B2" s="1379" t="s">
        <v>475</v>
      </c>
      <c r="C2" s="1380"/>
      <c r="D2" s="1380"/>
      <c r="E2" s="1380"/>
      <c r="F2" s="1380"/>
      <c r="G2" s="1380"/>
      <c r="H2" s="1380"/>
      <c r="I2" s="1380"/>
      <c r="J2" s="1380"/>
      <c r="K2" s="1380"/>
      <c r="L2" s="1380"/>
      <c r="M2" s="1380"/>
      <c r="N2" s="1380"/>
      <c r="O2" s="1380"/>
      <c r="P2" s="1380"/>
      <c r="Q2" s="1380"/>
      <c r="R2" s="1380"/>
      <c r="S2" s="1380"/>
      <c r="T2" s="1380"/>
      <c r="U2" s="1380"/>
      <c r="V2" s="1380"/>
      <c r="W2" s="1380"/>
      <c r="X2" s="1380"/>
      <c r="Y2" s="1380"/>
      <c r="Z2" s="1380"/>
      <c r="AA2" s="1381"/>
    </row>
    <row r="3" spans="2:27" s="224" customFormat="1" ht="9" customHeight="1">
      <c r="B3" s="223"/>
      <c r="C3" s="223"/>
      <c r="D3" s="223"/>
      <c r="E3" s="223"/>
      <c r="F3" s="223"/>
      <c r="G3" s="223"/>
      <c r="H3" s="223"/>
      <c r="I3" s="223"/>
      <c r="J3" s="223"/>
      <c r="K3" s="515"/>
      <c r="L3" s="223"/>
      <c r="M3" s="223"/>
      <c r="N3" s="223"/>
      <c r="O3" s="223"/>
      <c r="P3" s="223"/>
      <c r="Q3" s="223"/>
      <c r="R3" s="223"/>
      <c r="S3" s="223"/>
      <c r="T3" s="223"/>
      <c r="U3" s="223"/>
      <c r="V3" s="223"/>
      <c r="W3" s="223"/>
      <c r="X3" s="223"/>
      <c r="Y3" s="223"/>
      <c r="Z3" s="223"/>
      <c r="AA3" s="223"/>
    </row>
    <row r="4" spans="2:27" s="227" customFormat="1" ht="29.25" customHeight="1">
      <c r="B4" s="225"/>
      <c r="C4" s="226" t="s">
        <v>476</v>
      </c>
      <c r="F4" s="516" t="s">
        <v>1000</v>
      </c>
      <c r="G4" s="228"/>
      <c r="H4" s="228"/>
      <c r="I4" s="229"/>
      <c r="J4" s="229"/>
      <c r="K4" s="517"/>
      <c r="L4" s="229"/>
      <c r="M4" s="229"/>
      <c r="N4" s="229"/>
      <c r="O4" s="229"/>
      <c r="P4" s="229"/>
      <c r="Q4" s="229"/>
      <c r="R4" s="229"/>
      <c r="S4" s="229"/>
      <c r="T4" s="229"/>
      <c r="U4" s="229"/>
      <c r="V4" s="229"/>
      <c r="W4" s="229"/>
      <c r="X4" s="229"/>
      <c r="Y4" s="229"/>
    </row>
    <row r="5" spans="2:27" s="227" customFormat="1" ht="9.75" customHeight="1" thickBot="1">
      <c r="B5" s="225"/>
      <c r="C5" s="222"/>
      <c r="G5" s="228"/>
      <c r="I5" s="229"/>
      <c r="J5" s="229"/>
      <c r="K5" s="517"/>
      <c r="L5" s="229"/>
      <c r="M5" s="229"/>
      <c r="N5" s="229"/>
      <c r="O5" s="229"/>
      <c r="P5" s="229"/>
      <c r="Q5" s="229"/>
      <c r="R5" s="229"/>
      <c r="S5" s="229"/>
      <c r="T5" s="229"/>
      <c r="U5" s="229"/>
      <c r="V5" s="229"/>
      <c r="W5" s="229"/>
      <c r="X5" s="229"/>
      <c r="Y5" s="229"/>
    </row>
    <row r="6" spans="2:27" ht="15.75" customHeight="1">
      <c r="B6" s="230"/>
      <c r="C6" s="231"/>
      <c r="D6" s="231"/>
      <c r="E6" s="231"/>
      <c r="F6" s="232"/>
      <c r="G6" s="1382" t="s">
        <v>477</v>
      </c>
      <c r="H6" s="1382"/>
      <c r="I6" s="1382"/>
      <c r="J6" s="1382"/>
      <c r="K6" s="1382"/>
      <c r="L6" s="1382"/>
      <c r="M6" s="1382"/>
      <c r="N6" s="1382"/>
      <c r="O6" s="1382"/>
      <c r="P6" s="1382"/>
      <c r="Q6" s="1382"/>
      <c r="R6" s="1382"/>
      <c r="S6" s="1382"/>
      <c r="T6" s="1382"/>
      <c r="U6" s="1382"/>
      <c r="V6" s="1382"/>
      <c r="W6" s="1382"/>
      <c r="X6" s="1382"/>
      <c r="Y6" s="1383"/>
      <c r="Z6" s="1384" t="s">
        <v>449</v>
      </c>
      <c r="AA6" s="1387" t="s">
        <v>478</v>
      </c>
    </row>
    <row r="7" spans="2:27" ht="67.5" customHeight="1">
      <c r="B7" s="233"/>
      <c r="C7" s="234"/>
      <c r="D7" s="234"/>
      <c r="E7" s="234"/>
      <c r="F7" s="235"/>
      <c r="G7" s="1389" t="s">
        <v>479</v>
      </c>
      <c r="H7" s="1390"/>
      <c r="I7" s="1391" t="s">
        <v>480</v>
      </c>
      <c r="J7" s="1390"/>
      <c r="K7" s="1392" t="s">
        <v>764</v>
      </c>
      <c r="L7" s="1401" t="s">
        <v>765</v>
      </c>
      <c r="M7" s="1402"/>
      <c r="N7" s="1392" t="s">
        <v>766</v>
      </c>
      <c r="O7" s="1401" t="s">
        <v>767</v>
      </c>
      <c r="P7" s="1402"/>
      <c r="Q7" s="1401" t="s">
        <v>768</v>
      </c>
      <c r="R7" s="1402"/>
      <c r="S7" s="1400" t="s">
        <v>769</v>
      </c>
      <c r="T7" s="1401" t="s">
        <v>770</v>
      </c>
      <c r="U7" s="1402"/>
      <c r="V7" s="1391" t="s">
        <v>771</v>
      </c>
      <c r="W7" s="1389"/>
      <c r="X7" s="1390"/>
      <c r="Y7" s="1392" t="s">
        <v>481</v>
      </c>
      <c r="Z7" s="1385"/>
      <c r="AA7" s="1388"/>
    </row>
    <row r="8" spans="2:27" ht="49.5" customHeight="1">
      <c r="B8" s="233"/>
      <c r="C8" s="234"/>
      <c r="D8" s="234"/>
      <c r="E8" s="234"/>
      <c r="F8" s="235"/>
      <c r="G8" s="1142" t="s">
        <v>482</v>
      </c>
      <c r="H8" s="1143" t="s">
        <v>483</v>
      </c>
      <c r="I8" s="238" t="s">
        <v>482</v>
      </c>
      <c r="J8" s="238" t="s">
        <v>483</v>
      </c>
      <c r="K8" s="1386"/>
      <c r="L8" s="1398"/>
      <c r="M8" s="1399"/>
      <c r="N8" s="1386"/>
      <c r="O8" s="1398"/>
      <c r="P8" s="1399"/>
      <c r="Q8" s="1398"/>
      <c r="R8" s="1399"/>
      <c r="S8" s="1400"/>
      <c r="T8" s="1398"/>
      <c r="U8" s="1399"/>
      <c r="V8" s="238" t="s">
        <v>772</v>
      </c>
      <c r="W8" s="238" t="s">
        <v>773</v>
      </c>
      <c r="X8" s="238" t="s">
        <v>774</v>
      </c>
      <c r="Y8" s="1386"/>
      <c r="Z8" s="1386"/>
      <c r="AA8" s="1388"/>
    </row>
    <row r="9" spans="2:27" ht="20.25" customHeight="1">
      <c r="B9" s="239"/>
      <c r="C9" s="240"/>
      <c r="D9" s="240"/>
      <c r="E9" s="240"/>
      <c r="F9" s="241"/>
      <c r="G9" s="1144" t="s">
        <v>775</v>
      </c>
      <c r="H9" s="243" t="s">
        <v>776</v>
      </c>
      <c r="I9" s="244" t="s">
        <v>777</v>
      </c>
      <c r="J9" s="244" t="s">
        <v>778</v>
      </c>
      <c r="K9" s="244"/>
      <c r="L9" s="238" t="s">
        <v>482</v>
      </c>
      <c r="M9" s="238" t="s">
        <v>483</v>
      </c>
      <c r="N9" s="244"/>
      <c r="O9" s="238" t="s">
        <v>482</v>
      </c>
      <c r="P9" s="238" t="s">
        <v>483</v>
      </c>
      <c r="Q9" s="238" t="s">
        <v>482</v>
      </c>
      <c r="R9" s="238" t="s">
        <v>483</v>
      </c>
      <c r="S9" s="244"/>
      <c r="T9" s="238" t="s">
        <v>482</v>
      </c>
      <c r="U9" s="238" t="s">
        <v>483</v>
      </c>
      <c r="V9" s="244"/>
      <c r="W9" s="244"/>
      <c r="X9" s="244"/>
      <c r="Y9" s="244" t="s">
        <v>779</v>
      </c>
      <c r="Z9" s="245" t="s">
        <v>780</v>
      </c>
      <c r="AA9" s="246" t="s">
        <v>781</v>
      </c>
    </row>
    <row r="10" spans="2:27" ht="24.95" customHeight="1">
      <c r="B10" s="247" t="s">
        <v>775</v>
      </c>
      <c r="C10" s="518" t="s">
        <v>484</v>
      </c>
      <c r="D10" s="519"/>
      <c r="E10" s="519"/>
      <c r="F10" s="520"/>
      <c r="G10" s="521"/>
      <c r="H10" s="522"/>
      <c r="I10" s="522"/>
      <c r="J10" s="522"/>
      <c r="K10" s="523"/>
      <c r="L10" s="524"/>
      <c r="M10" s="524"/>
      <c r="N10" s="524"/>
      <c r="O10" s="524"/>
      <c r="P10" s="524"/>
      <c r="Q10" s="524"/>
      <c r="R10" s="524"/>
      <c r="S10" s="524"/>
      <c r="T10" s="524"/>
      <c r="U10" s="524"/>
      <c r="V10" s="524"/>
      <c r="W10" s="524"/>
      <c r="X10" s="524"/>
      <c r="Y10" s="522"/>
      <c r="Z10" s="798">
        <f>Z11+Z37+Z49</f>
        <v>0</v>
      </c>
      <c r="AA10" s="799">
        <f>Z10*12.5</f>
        <v>0</v>
      </c>
    </row>
    <row r="11" spans="2:27" ht="24.95" customHeight="1">
      <c r="B11" s="251" t="s">
        <v>782</v>
      </c>
      <c r="C11" s="526" t="s">
        <v>486</v>
      </c>
      <c r="D11" s="527"/>
      <c r="E11" s="527"/>
      <c r="F11" s="528"/>
      <c r="G11" s="529"/>
      <c r="H11" s="530"/>
      <c r="I11" s="530"/>
      <c r="J11" s="530"/>
      <c r="K11" s="531"/>
      <c r="L11" s="532"/>
      <c r="M11" s="532"/>
      <c r="N11" s="532"/>
      <c r="O11" s="532"/>
      <c r="P11" s="532"/>
      <c r="Q11" s="532"/>
      <c r="R11" s="532"/>
      <c r="S11" s="532"/>
      <c r="T11" s="532"/>
      <c r="U11" s="532"/>
      <c r="V11" s="532"/>
      <c r="W11" s="532"/>
      <c r="X11" s="532"/>
      <c r="Y11" s="530"/>
      <c r="Z11" s="798">
        <f>Z33+Z14</f>
        <v>0</v>
      </c>
      <c r="AA11" s="533"/>
    </row>
    <row r="12" spans="2:27" ht="24.95" customHeight="1">
      <c r="B12" s="251" t="s">
        <v>783</v>
      </c>
      <c r="C12" s="1393" t="s">
        <v>488</v>
      </c>
      <c r="D12" s="1394"/>
      <c r="E12" s="1394"/>
      <c r="F12" s="1395"/>
      <c r="G12" s="801"/>
      <c r="H12" s="802"/>
      <c r="I12" s="831"/>
      <c r="J12" s="831"/>
      <c r="K12" s="531"/>
      <c r="L12" s="532"/>
      <c r="M12" s="532"/>
      <c r="N12" s="532"/>
      <c r="O12" s="532"/>
      <c r="P12" s="532"/>
      <c r="Q12" s="532"/>
      <c r="R12" s="532"/>
      <c r="S12" s="532"/>
      <c r="T12" s="532"/>
      <c r="U12" s="532"/>
      <c r="V12" s="532"/>
      <c r="W12" s="532"/>
      <c r="X12" s="532"/>
      <c r="Y12" s="530"/>
      <c r="Z12" s="534"/>
      <c r="AA12" s="535"/>
    </row>
    <row r="13" spans="2:27" ht="24.95" customHeight="1">
      <c r="B13" s="251" t="s">
        <v>784</v>
      </c>
      <c r="C13" s="1393" t="s">
        <v>490</v>
      </c>
      <c r="D13" s="1394"/>
      <c r="E13" s="1394"/>
      <c r="F13" s="1395"/>
      <c r="G13" s="801"/>
      <c r="H13" s="802"/>
      <c r="I13" s="831"/>
      <c r="J13" s="831"/>
      <c r="K13" s="531"/>
      <c r="L13" s="532"/>
      <c r="M13" s="532"/>
      <c r="N13" s="532"/>
      <c r="O13" s="532"/>
      <c r="P13" s="532"/>
      <c r="Q13" s="532"/>
      <c r="R13" s="532"/>
      <c r="S13" s="532"/>
      <c r="T13" s="532"/>
      <c r="U13" s="532"/>
      <c r="V13" s="532"/>
      <c r="W13" s="532"/>
      <c r="X13" s="532"/>
      <c r="Y13" s="530"/>
      <c r="Z13" s="534"/>
      <c r="AA13" s="535"/>
    </row>
    <row r="14" spans="2:27" ht="24.95" customHeight="1">
      <c r="B14" s="258" t="s">
        <v>776</v>
      </c>
      <c r="C14" s="536" t="s">
        <v>491</v>
      </c>
      <c r="D14" s="537"/>
      <c r="E14" s="537"/>
      <c r="F14" s="538"/>
      <c r="G14" s="798">
        <f>G15+G20+G24</f>
        <v>0</v>
      </c>
      <c r="H14" s="798">
        <f>H15+H20+H24</f>
        <v>0</v>
      </c>
      <c r="I14" s="798">
        <f t="shared" ref="I14:J14" si="0">I15+I20+I24</f>
        <v>0</v>
      </c>
      <c r="J14" s="798">
        <f t="shared" si="0"/>
        <v>0</v>
      </c>
      <c r="K14" s="531"/>
      <c r="L14" s="532"/>
      <c r="M14" s="532"/>
      <c r="N14" s="532"/>
      <c r="O14" s="532"/>
      <c r="P14" s="532"/>
      <c r="Q14" s="532"/>
      <c r="R14" s="532"/>
      <c r="S14" s="532"/>
      <c r="T14" s="539">
        <f>T15+T20+T24</f>
        <v>0</v>
      </c>
      <c r="U14" s="539">
        <f>U15+U20+U24</f>
        <v>0</v>
      </c>
      <c r="V14" s="539">
        <f>MIN(MAX(T15,T20),MAX(U15,U20))</f>
        <v>0</v>
      </c>
      <c r="W14" s="539">
        <f>MIN(MAX(T20-V14,T24),MAX(U20-V14,U24))</f>
        <v>0</v>
      </c>
      <c r="X14" s="539">
        <f>MIN(IF(MAX(T15-V14,T24-W14)&gt;0,MAX(T15-V14,T24-W14),0),IF(MAX(U15-V14,U24-W14)&gt;0,MAX(U15-V14,U24-W14,0)))</f>
        <v>0</v>
      </c>
      <c r="Y14" s="1140">
        <f>SUM(N16:N19)+SUM(N21:N23)+SUM(N25:N32)+S15+S20+S24+V14+W14+X14+ABS(T14-U14)</f>
        <v>0</v>
      </c>
      <c r="Z14" s="1140">
        <f>((SUM(N16:N19)+SUM(N21:N23)+SUM(N25:N32))*10%)+(S15*40%)+(S20*30%)+(S24*30%)+((V14+W14)*40%)+(X14*150%)+(ABS(T14-U14)*100%)</f>
        <v>0</v>
      </c>
      <c r="AA14" s="533"/>
    </row>
    <row r="15" spans="2:27" ht="24.95" customHeight="1">
      <c r="B15" s="258" t="s">
        <v>777</v>
      </c>
      <c r="C15" s="540" t="s">
        <v>492</v>
      </c>
      <c r="D15" s="537"/>
      <c r="E15" s="537"/>
      <c r="F15" s="541"/>
      <c r="G15" s="801"/>
      <c r="H15" s="802"/>
      <c r="I15" s="798">
        <f>SUM(I16:I19)</f>
        <v>0</v>
      </c>
      <c r="J15" s="798">
        <f>SUM(J16:J19)</f>
        <v>0</v>
      </c>
      <c r="K15" s="531"/>
      <c r="L15" s="532"/>
      <c r="M15" s="532"/>
      <c r="N15" s="532"/>
      <c r="O15" s="532"/>
      <c r="P15" s="532"/>
      <c r="Q15" s="539">
        <f>SUM(O16:O19)</f>
        <v>0</v>
      </c>
      <c r="R15" s="539">
        <f>SUM(P16:P19)</f>
        <v>0</v>
      </c>
      <c r="S15" s="539">
        <f>MIN(Q15:R15)</f>
        <v>0</v>
      </c>
      <c r="T15" s="539">
        <f>IF(Q15&gt;R15,Q15-S15,0)</f>
        <v>0</v>
      </c>
      <c r="U15" s="539">
        <f>IF(R15&gt;Q15,R15-S15,0)</f>
        <v>0</v>
      </c>
      <c r="V15" s="532"/>
      <c r="W15" s="532"/>
      <c r="X15" s="532"/>
      <c r="Y15" s="534"/>
      <c r="Z15" s="530"/>
      <c r="AA15" s="533"/>
    </row>
    <row r="16" spans="2:27" ht="24.95" customHeight="1">
      <c r="B16" s="258" t="s">
        <v>778</v>
      </c>
      <c r="C16" s="542"/>
      <c r="D16" s="537" t="s">
        <v>493</v>
      </c>
      <c r="E16" s="537"/>
      <c r="F16" s="541"/>
      <c r="G16" s="832"/>
      <c r="H16" s="833"/>
      <c r="I16" s="802"/>
      <c r="J16" s="802"/>
      <c r="K16" s="543">
        <v>0</v>
      </c>
      <c r="L16" s="539">
        <f>I16*K16</f>
        <v>0</v>
      </c>
      <c r="M16" s="539">
        <f>J16*K16</f>
        <v>0</v>
      </c>
      <c r="N16" s="539">
        <f>MIN(L16:M16)</f>
        <v>0</v>
      </c>
      <c r="O16" s="539">
        <f>IF(L16&gt;M16,L16-N16,0)</f>
        <v>0</v>
      </c>
      <c r="P16" s="539">
        <f>IF(M16&gt;L16,M16-N16,0)</f>
        <v>0</v>
      </c>
      <c r="Q16" s="532"/>
      <c r="R16" s="532"/>
      <c r="S16" s="532"/>
      <c r="T16" s="532"/>
      <c r="U16" s="532"/>
      <c r="V16" s="532"/>
      <c r="W16" s="532"/>
      <c r="X16" s="532"/>
      <c r="Y16" s="534"/>
      <c r="Z16" s="530"/>
      <c r="AA16" s="533"/>
    </row>
    <row r="17" spans="2:27" ht="24.95" customHeight="1">
      <c r="B17" s="258" t="s">
        <v>779</v>
      </c>
      <c r="C17" s="542"/>
      <c r="D17" s="537" t="s">
        <v>494</v>
      </c>
      <c r="E17" s="537"/>
      <c r="F17" s="541"/>
      <c r="G17" s="832"/>
      <c r="H17" s="833"/>
      <c r="I17" s="802"/>
      <c r="J17" s="802"/>
      <c r="K17" s="543">
        <v>2E-3</v>
      </c>
      <c r="L17" s="539">
        <f t="shared" ref="L17:L32" si="1">I17*K17</f>
        <v>0</v>
      </c>
      <c r="M17" s="539">
        <f t="shared" ref="M17:M32" si="2">J17*K17</f>
        <v>0</v>
      </c>
      <c r="N17" s="539">
        <f t="shared" ref="N17:N32" si="3">MIN(L17:M17)</f>
        <v>0</v>
      </c>
      <c r="O17" s="539">
        <f t="shared" ref="O17:O32" si="4">IF(L17&gt;M17,L17-N17,0)</f>
        <v>0</v>
      </c>
      <c r="P17" s="539">
        <f t="shared" ref="P17:P32" si="5">IF(M17&gt;L17,M17-N17,0)</f>
        <v>0</v>
      </c>
      <c r="Q17" s="532"/>
      <c r="R17" s="532"/>
      <c r="S17" s="532"/>
      <c r="T17" s="532"/>
      <c r="U17" s="532"/>
      <c r="V17" s="532"/>
      <c r="W17" s="532"/>
      <c r="X17" s="532"/>
      <c r="Y17" s="534"/>
      <c r="Z17" s="530"/>
      <c r="AA17" s="533"/>
    </row>
    <row r="18" spans="2:27" ht="24.95" customHeight="1">
      <c r="B18" s="258" t="s">
        <v>780</v>
      </c>
      <c r="C18" s="542"/>
      <c r="D18" s="537" t="s">
        <v>495</v>
      </c>
      <c r="E18" s="537"/>
      <c r="F18" s="541"/>
      <c r="G18" s="832"/>
      <c r="H18" s="833"/>
      <c r="I18" s="802"/>
      <c r="J18" s="802"/>
      <c r="K18" s="543">
        <v>4.0000000000000001E-3</v>
      </c>
      <c r="L18" s="539">
        <f t="shared" si="1"/>
        <v>0</v>
      </c>
      <c r="M18" s="539">
        <f t="shared" si="2"/>
        <v>0</v>
      </c>
      <c r="N18" s="539">
        <f t="shared" si="3"/>
        <v>0</v>
      </c>
      <c r="O18" s="539">
        <f t="shared" si="4"/>
        <v>0</v>
      </c>
      <c r="P18" s="539">
        <f t="shared" si="5"/>
        <v>0</v>
      </c>
      <c r="Q18" s="532"/>
      <c r="R18" s="532"/>
      <c r="S18" s="532"/>
      <c r="T18" s="532"/>
      <c r="U18" s="532"/>
      <c r="V18" s="532"/>
      <c r="W18" s="532"/>
      <c r="X18" s="532"/>
      <c r="Y18" s="534"/>
      <c r="Z18" s="530"/>
      <c r="AA18" s="533"/>
    </row>
    <row r="19" spans="2:27" ht="24.95" customHeight="1">
      <c r="B19" s="258" t="s">
        <v>781</v>
      </c>
      <c r="C19" s="542"/>
      <c r="D19" s="537" t="s">
        <v>496</v>
      </c>
      <c r="E19" s="537"/>
      <c r="F19" s="541"/>
      <c r="G19" s="832"/>
      <c r="H19" s="833"/>
      <c r="I19" s="802"/>
      <c r="J19" s="802"/>
      <c r="K19" s="543">
        <v>7.0000000000000001E-3</v>
      </c>
      <c r="L19" s="539">
        <f t="shared" si="1"/>
        <v>0</v>
      </c>
      <c r="M19" s="539">
        <f t="shared" si="2"/>
        <v>0</v>
      </c>
      <c r="N19" s="539">
        <f t="shared" si="3"/>
        <v>0</v>
      </c>
      <c r="O19" s="539">
        <f t="shared" si="4"/>
        <v>0</v>
      </c>
      <c r="P19" s="539">
        <f t="shared" si="5"/>
        <v>0</v>
      </c>
      <c r="Q19" s="532"/>
      <c r="R19" s="532"/>
      <c r="S19" s="532"/>
      <c r="T19" s="532"/>
      <c r="U19" s="532"/>
      <c r="V19" s="532"/>
      <c r="W19" s="532"/>
      <c r="X19" s="532"/>
      <c r="Y19" s="534"/>
      <c r="Z19" s="530"/>
      <c r="AA19" s="533"/>
    </row>
    <row r="20" spans="2:27" ht="24.95" customHeight="1">
      <c r="B20" s="258" t="s">
        <v>785</v>
      </c>
      <c r="C20" s="540" t="s">
        <v>497</v>
      </c>
      <c r="D20" s="537"/>
      <c r="E20" s="537"/>
      <c r="F20" s="541"/>
      <c r="G20" s="801"/>
      <c r="H20" s="802"/>
      <c r="I20" s="798">
        <f>SUM(I21:I23)</f>
        <v>0</v>
      </c>
      <c r="J20" s="798">
        <f>SUM(J21:J23)</f>
        <v>0</v>
      </c>
      <c r="K20" s="544"/>
      <c r="L20" s="532"/>
      <c r="M20" s="532"/>
      <c r="N20" s="532"/>
      <c r="O20" s="532"/>
      <c r="P20" s="532"/>
      <c r="Q20" s="539">
        <f>SUM(O21:O23)</f>
        <v>0</v>
      </c>
      <c r="R20" s="539">
        <f>SUM(P21:P23)</f>
        <v>0</v>
      </c>
      <c r="S20" s="539">
        <f>MIN(Q20:R20)</f>
        <v>0</v>
      </c>
      <c r="T20" s="539">
        <f>IF(Q20&gt;R20,Q20-S20,0)</f>
        <v>0</v>
      </c>
      <c r="U20" s="539">
        <f>IF(R20&gt;Q20,R20-S20,0)</f>
        <v>0</v>
      </c>
      <c r="V20" s="532"/>
      <c r="W20" s="532"/>
      <c r="X20" s="532"/>
      <c r="Y20" s="534"/>
      <c r="Z20" s="530"/>
      <c r="AA20" s="533"/>
    </row>
    <row r="21" spans="2:27" ht="24.95" customHeight="1">
      <c r="B21" s="258" t="s">
        <v>786</v>
      </c>
      <c r="C21" s="542"/>
      <c r="D21" s="537" t="s">
        <v>498</v>
      </c>
      <c r="E21" s="537"/>
      <c r="F21" s="541"/>
      <c r="G21" s="832"/>
      <c r="H21" s="833"/>
      <c r="I21" s="802"/>
      <c r="J21" s="802"/>
      <c r="K21" s="543">
        <v>1.2500000000000001E-2</v>
      </c>
      <c r="L21" s="539">
        <f t="shared" si="1"/>
        <v>0</v>
      </c>
      <c r="M21" s="539">
        <f t="shared" si="2"/>
        <v>0</v>
      </c>
      <c r="N21" s="539">
        <f t="shared" si="3"/>
        <v>0</v>
      </c>
      <c r="O21" s="539">
        <f t="shared" si="4"/>
        <v>0</v>
      </c>
      <c r="P21" s="539">
        <f t="shared" si="5"/>
        <v>0</v>
      </c>
      <c r="Q21" s="532"/>
      <c r="R21" s="532"/>
      <c r="S21" s="532"/>
      <c r="T21" s="532"/>
      <c r="U21" s="532"/>
      <c r="V21" s="532"/>
      <c r="W21" s="532"/>
      <c r="X21" s="532"/>
      <c r="Y21" s="534"/>
      <c r="Z21" s="530"/>
      <c r="AA21" s="533"/>
    </row>
    <row r="22" spans="2:27" ht="24.95" customHeight="1">
      <c r="B22" s="258" t="s">
        <v>787</v>
      </c>
      <c r="C22" s="542"/>
      <c r="D22" s="537" t="s">
        <v>499</v>
      </c>
      <c r="E22" s="537"/>
      <c r="F22" s="541"/>
      <c r="G22" s="832"/>
      <c r="H22" s="833"/>
      <c r="I22" s="802"/>
      <c r="J22" s="802"/>
      <c r="K22" s="543">
        <v>1.7500000000000002E-2</v>
      </c>
      <c r="L22" s="539">
        <f t="shared" si="1"/>
        <v>0</v>
      </c>
      <c r="M22" s="539">
        <f t="shared" si="2"/>
        <v>0</v>
      </c>
      <c r="N22" s="539">
        <f t="shared" si="3"/>
        <v>0</v>
      </c>
      <c r="O22" s="539">
        <f t="shared" si="4"/>
        <v>0</v>
      </c>
      <c r="P22" s="539">
        <f t="shared" si="5"/>
        <v>0</v>
      </c>
      <c r="Q22" s="532"/>
      <c r="R22" s="532"/>
      <c r="S22" s="532"/>
      <c r="T22" s="532"/>
      <c r="U22" s="532"/>
      <c r="V22" s="532"/>
      <c r="W22" s="532"/>
      <c r="X22" s="532"/>
      <c r="Y22" s="534"/>
      <c r="Z22" s="530"/>
      <c r="AA22" s="533"/>
    </row>
    <row r="23" spans="2:27" ht="24.95" customHeight="1">
      <c r="B23" s="258" t="s">
        <v>788</v>
      </c>
      <c r="C23" s="542"/>
      <c r="D23" s="537" t="s">
        <v>500</v>
      </c>
      <c r="E23" s="537"/>
      <c r="F23" s="541"/>
      <c r="G23" s="832"/>
      <c r="H23" s="833"/>
      <c r="I23" s="802"/>
      <c r="J23" s="802"/>
      <c r="K23" s="543">
        <v>2.2499999999999999E-2</v>
      </c>
      <c r="L23" s="539">
        <f t="shared" si="1"/>
        <v>0</v>
      </c>
      <c r="M23" s="539">
        <f t="shared" si="2"/>
        <v>0</v>
      </c>
      <c r="N23" s="539">
        <f t="shared" si="3"/>
        <v>0</v>
      </c>
      <c r="O23" s="539">
        <f t="shared" si="4"/>
        <v>0</v>
      </c>
      <c r="P23" s="539">
        <f t="shared" si="5"/>
        <v>0</v>
      </c>
      <c r="Q23" s="532"/>
      <c r="R23" s="532"/>
      <c r="S23" s="532"/>
      <c r="T23" s="532"/>
      <c r="U23" s="532"/>
      <c r="V23" s="532"/>
      <c r="W23" s="532"/>
      <c r="X23" s="532"/>
      <c r="Y23" s="534"/>
      <c r="Z23" s="530"/>
      <c r="AA23" s="533"/>
    </row>
    <row r="24" spans="2:27" ht="24.95" customHeight="1">
      <c r="B24" s="258" t="s">
        <v>789</v>
      </c>
      <c r="C24" s="540" t="s">
        <v>501</v>
      </c>
      <c r="D24" s="537"/>
      <c r="E24" s="537"/>
      <c r="F24" s="541"/>
      <c r="G24" s="801"/>
      <c r="H24" s="802"/>
      <c r="I24" s="798">
        <f>SUM(I25:I32)</f>
        <v>0</v>
      </c>
      <c r="J24" s="798">
        <f>SUM(J25:J32)</f>
        <v>0</v>
      </c>
      <c r="K24" s="544"/>
      <c r="L24" s="532"/>
      <c r="M24" s="532"/>
      <c r="N24" s="532"/>
      <c r="O24" s="532"/>
      <c r="P24" s="532"/>
      <c r="Q24" s="539">
        <f>SUM(O25:O32)</f>
        <v>0</v>
      </c>
      <c r="R24" s="539">
        <f>SUM(P25:P32)</f>
        <v>0</v>
      </c>
      <c r="S24" s="539">
        <f>MIN(Q24:R24)</f>
        <v>0</v>
      </c>
      <c r="T24" s="539">
        <f>IF(Q24&gt;R24,Q24-S24,0)</f>
        <v>0</v>
      </c>
      <c r="U24" s="539">
        <f>IF(R24&gt;Q24,R24-S24,0)</f>
        <v>0</v>
      </c>
      <c r="V24" s="532"/>
      <c r="W24" s="532"/>
      <c r="X24" s="532"/>
      <c r="Y24" s="534"/>
      <c r="Z24" s="530"/>
      <c r="AA24" s="533"/>
    </row>
    <row r="25" spans="2:27" ht="24.95" customHeight="1">
      <c r="B25" s="258" t="s">
        <v>790</v>
      </c>
      <c r="C25" s="542"/>
      <c r="D25" s="537" t="s">
        <v>502</v>
      </c>
      <c r="E25" s="537"/>
      <c r="F25" s="541"/>
      <c r="G25" s="832"/>
      <c r="H25" s="833"/>
      <c r="I25" s="802"/>
      <c r="J25" s="802"/>
      <c r="K25" s="543">
        <v>2.75E-2</v>
      </c>
      <c r="L25" s="539">
        <f t="shared" si="1"/>
        <v>0</v>
      </c>
      <c r="M25" s="539">
        <f t="shared" si="2"/>
        <v>0</v>
      </c>
      <c r="N25" s="539">
        <f t="shared" si="3"/>
        <v>0</v>
      </c>
      <c r="O25" s="539">
        <f t="shared" si="4"/>
        <v>0</v>
      </c>
      <c r="P25" s="539">
        <f t="shared" si="5"/>
        <v>0</v>
      </c>
      <c r="Q25" s="532"/>
      <c r="R25" s="532"/>
      <c r="S25" s="532"/>
      <c r="T25" s="532"/>
      <c r="U25" s="532"/>
      <c r="V25" s="532"/>
      <c r="W25" s="532"/>
      <c r="X25" s="532"/>
      <c r="Y25" s="534"/>
      <c r="Z25" s="530"/>
      <c r="AA25" s="533"/>
    </row>
    <row r="26" spans="2:27" ht="24.95" customHeight="1">
      <c r="B26" s="258" t="s">
        <v>791</v>
      </c>
      <c r="C26" s="542"/>
      <c r="D26" s="537" t="s">
        <v>503</v>
      </c>
      <c r="E26" s="537"/>
      <c r="F26" s="541"/>
      <c r="G26" s="832"/>
      <c r="H26" s="833"/>
      <c r="I26" s="802"/>
      <c r="J26" s="802"/>
      <c r="K26" s="543">
        <v>3.2500000000000001E-2</v>
      </c>
      <c r="L26" s="539">
        <f t="shared" si="1"/>
        <v>0</v>
      </c>
      <c r="M26" s="539">
        <f t="shared" si="2"/>
        <v>0</v>
      </c>
      <c r="N26" s="539">
        <f t="shared" si="3"/>
        <v>0</v>
      </c>
      <c r="O26" s="539">
        <f t="shared" si="4"/>
        <v>0</v>
      </c>
      <c r="P26" s="539">
        <f t="shared" si="5"/>
        <v>0</v>
      </c>
      <c r="Q26" s="532"/>
      <c r="R26" s="532"/>
      <c r="S26" s="532"/>
      <c r="T26" s="532"/>
      <c r="U26" s="532"/>
      <c r="V26" s="532"/>
      <c r="W26" s="532"/>
      <c r="X26" s="532"/>
      <c r="Y26" s="534"/>
      <c r="Z26" s="530"/>
      <c r="AA26" s="533"/>
    </row>
    <row r="27" spans="2:27" ht="24.95" customHeight="1">
      <c r="B27" s="258" t="s">
        <v>792</v>
      </c>
      <c r="C27" s="542"/>
      <c r="D27" s="537" t="s">
        <v>504</v>
      </c>
      <c r="E27" s="537"/>
      <c r="F27" s="541"/>
      <c r="G27" s="832"/>
      <c r="H27" s="833"/>
      <c r="I27" s="802"/>
      <c r="J27" s="802"/>
      <c r="K27" s="543">
        <v>3.7499999999999999E-2</v>
      </c>
      <c r="L27" s="539">
        <f t="shared" si="1"/>
        <v>0</v>
      </c>
      <c r="M27" s="539">
        <f t="shared" si="2"/>
        <v>0</v>
      </c>
      <c r="N27" s="539">
        <f t="shared" si="3"/>
        <v>0</v>
      </c>
      <c r="O27" s="539">
        <f t="shared" si="4"/>
        <v>0</v>
      </c>
      <c r="P27" s="539">
        <f t="shared" si="5"/>
        <v>0</v>
      </c>
      <c r="Q27" s="532"/>
      <c r="R27" s="532"/>
      <c r="S27" s="532"/>
      <c r="T27" s="532"/>
      <c r="U27" s="532"/>
      <c r="V27" s="532"/>
      <c r="W27" s="532"/>
      <c r="X27" s="532"/>
      <c r="Y27" s="534"/>
      <c r="Z27" s="530"/>
      <c r="AA27" s="533"/>
    </row>
    <row r="28" spans="2:27" ht="24.95" customHeight="1">
      <c r="B28" s="258" t="s">
        <v>793</v>
      </c>
      <c r="C28" s="542"/>
      <c r="D28" s="537" t="s">
        <v>505</v>
      </c>
      <c r="E28" s="537"/>
      <c r="F28" s="541"/>
      <c r="G28" s="832"/>
      <c r="H28" s="833"/>
      <c r="I28" s="802"/>
      <c r="J28" s="802"/>
      <c r="K28" s="543">
        <v>4.4999999999999998E-2</v>
      </c>
      <c r="L28" s="539">
        <f t="shared" si="1"/>
        <v>0</v>
      </c>
      <c r="M28" s="539">
        <f t="shared" si="2"/>
        <v>0</v>
      </c>
      <c r="N28" s="539">
        <f t="shared" si="3"/>
        <v>0</v>
      </c>
      <c r="O28" s="539">
        <f t="shared" si="4"/>
        <v>0</v>
      </c>
      <c r="P28" s="539">
        <f t="shared" si="5"/>
        <v>0</v>
      </c>
      <c r="Q28" s="532"/>
      <c r="R28" s="532"/>
      <c r="S28" s="532"/>
      <c r="T28" s="532"/>
      <c r="U28" s="532"/>
      <c r="V28" s="532"/>
      <c r="W28" s="532"/>
      <c r="X28" s="532"/>
      <c r="Y28" s="534"/>
      <c r="Z28" s="530"/>
      <c r="AA28" s="533"/>
    </row>
    <row r="29" spans="2:27" ht="24.95" customHeight="1">
      <c r="B29" s="258" t="s">
        <v>794</v>
      </c>
      <c r="C29" s="542"/>
      <c r="D29" s="537" t="s">
        <v>506</v>
      </c>
      <c r="E29" s="537"/>
      <c r="F29" s="541"/>
      <c r="G29" s="832"/>
      <c r="H29" s="833"/>
      <c r="I29" s="802"/>
      <c r="J29" s="802"/>
      <c r="K29" s="543">
        <v>5.2499999999999998E-2</v>
      </c>
      <c r="L29" s="539">
        <f t="shared" si="1"/>
        <v>0</v>
      </c>
      <c r="M29" s="539">
        <f t="shared" si="2"/>
        <v>0</v>
      </c>
      <c r="N29" s="539">
        <f t="shared" si="3"/>
        <v>0</v>
      </c>
      <c r="O29" s="539">
        <f t="shared" si="4"/>
        <v>0</v>
      </c>
      <c r="P29" s="539">
        <f t="shared" si="5"/>
        <v>0</v>
      </c>
      <c r="Q29" s="532"/>
      <c r="R29" s="532"/>
      <c r="S29" s="532"/>
      <c r="T29" s="532"/>
      <c r="U29" s="532"/>
      <c r="V29" s="532"/>
      <c r="W29" s="532"/>
      <c r="X29" s="532"/>
      <c r="Y29" s="534"/>
      <c r="Z29" s="530"/>
      <c r="AA29" s="533"/>
    </row>
    <row r="30" spans="2:27" ht="24.95" customHeight="1">
      <c r="B30" s="258" t="s">
        <v>795</v>
      </c>
      <c r="C30" s="542"/>
      <c r="D30" s="537" t="s">
        <v>507</v>
      </c>
      <c r="E30" s="537"/>
      <c r="F30" s="541"/>
      <c r="G30" s="832"/>
      <c r="H30" s="833"/>
      <c r="I30" s="802"/>
      <c r="J30" s="802"/>
      <c r="K30" s="543">
        <v>0.06</v>
      </c>
      <c r="L30" s="539">
        <f t="shared" si="1"/>
        <v>0</v>
      </c>
      <c r="M30" s="539">
        <f t="shared" si="2"/>
        <v>0</v>
      </c>
      <c r="N30" s="539">
        <f t="shared" si="3"/>
        <v>0</v>
      </c>
      <c r="O30" s="539">
        <f t="shared" si="4"/>
        <v>0</v>
      </c>
      <c r="P30" s="539">
        <f t="shared" si="5"/>
        <v>0</v>
      </c>
      <c r="Q30" s="532"/>
      <c r="R30" s="532"/>
      <c r="S30" s="532"/>
      <c r="T30" s="532"/>
      <c r="U30" s="532"/>
      <c r="V30" s="532"/>
      <c r="W30" s="532"/>
      <c r="X30" s="532"/>
      <c r="Y30" s="534"/>
      <c r="Z30" s="530"/>
      <c r="AA30" s="533"/>
    </row>
    <row r="31" spans="2:27" ht="24.95" customHeight="1">
      <c r="B31" s="258" t="s">
        <v>796</v>
      </c>
      <c r="C31" s="542"/>
      <c r="D31" s="537" t="s">
        <v>508</v>
      </c>
      <c r="E31" s="537"/>
      <c r="F31" s="541"/>
      <c r="G31" s="832"/>
      <c r="H31" s="833"/>
      <c r="I31" s="802"/>
      <c r="J31" s="802"/>
      <c r="K31" s="543">
        <v>0.08</v>
      </c>
      <c r="L31" s="539">
        <f t="shared" si="1"/>
        <v>0</v>
      </c>
      <c r="M31" s="539">
        <f t="shared" si="2"/>
        <v>0</v>
      </c>
      <c r="N31" s="539">
        <f t="shared" si="3"/>
        <v>0</v>
      </c>
      <c r="O31" s="539">
        <f t="shared" si="4"/>
        <v>0</v>
      </c>
      <c r="P31" s="539">
        <f t="shared" si="5"/>
        <v>0</v>
      </c>
      <c r="Q31" s="532"/>
      <c r="R31" s="532"/>
      <c r="S31" s="532"/>
      <c r="T31" s="532"/>
      <c r="U31" s="532"/>
      <c r="V31" s="532"/>
      <c r="W31" s="532"/>
      <c r="X31" s="532"/>
      <c r="Y31" s="534"/>
      <c r="Z31" s="530"/>
      <c r="AA31" s="533"/>
    </row>
    <row r="32" spans="2:27" ht="24.95" customHeight="1">
      <c r="B32" s="258" t="s">
        <v>797</v>
      </c>
      <c r="C32" s="542"/>
      <c r="D32" s="537" t="s">
        <v>509</v>
      </c>
      <c r="E32" s="537"/>
      <c r="F32" s="541"/>
      <c r="G32" s="832"/>
      <c r="H32" s="833"/>
      <c r="I32" s="802"/>
      <c r="J32" s="802"/>
      <c r="K32" s="543">
        <v>0.125</v>
      </c>
      <c r="L32" s="539">
        <f t="shared" si="1"/>
        <v>0</v>
      </c>
      <c r="M32" s="539">
        <f t="shared" si="2"/>
        <v>0</v>
      </c>
      <c r="N32" s="539">
        <f t="shared" si="3"/>
        <v>0</v>
      </c>
      <c r="O32" s="539">
        <f t="shared" si="4"/>
        <v>0</v>
      </c>
      <c r="P32" s="539">
        <f t="shared" si="5"/>
        <v>0</v>
      </c>
      <c r="Q32" s="532"/>
      <c r="R32" s="532"/>
      <c r="S32" s="532"/>
      <c r="T32" s="532"/>
      <c r="U32" s="532"/>
      <c r="V32" s="532"/>
      <c r="W32" s="532"/>
      <c r="X32" s="532"/>
      <c r="Y32" s="534"/>
      <c r="Z32" s="534"/>
      <c r="AA32" s="535"/>
    </row>
    <row r="33" spans="2:27" ht="24.95" customHeight="1">
      <c r="B33" s="258" t="s">
        <v>798</v>
      </c>
      <c r="C33" s="536" t="s">
        <v>510</v>
      </c>
      <c r="D33" s="537"/>
      <c r="E33" s="537"/>
      <c r="F33" s="538"/>
      <c r="G33" s="801"/>
      <c r="H33" s="802"/>
      <c r="I33" s="802"/>
      <c r="J33" s="802"/>
      <c r="K33" s="531"/>
      <c r="L33" s="532"/>
      <c r="M33" s="532"/>
      <c r="N33" s="532"/>
      <c r="O33" s="532"/>
      <c r="P33" s="532"/>
      <c r="Q33" s="532"/>
      <c r="R33" s="532"/>
      <c r="S33" s="532"/>
      <c r="T33" s="532"/>
      <c r="U33" s="532"/>
      <c r="V33" s="532"/>
      <c r="W33" s="532"/>
      <c r="X33" s="532"/>
      <c r="Y33" s="802"/>
      <c r="Z33" s="802"/>
      <c r="AA33" s="533"/>
    </row>
    <row r="34" spans="2:27" ht="24.95" customHeight="1">
      <c r="B34" s="258" t="s">
        <v>799</v>
      </c>
      <c r="C34" s="540" t="s">
        <v>492</v>
      </c>
      <c r="D34" s="545"/>
      <c r="E34" s="537"/>
      <c r="F34" s="538"/>
      <c r="G34" s="801"/>
      <c r="H34" s="802"/>
      <c r="I34" s="802"/>
      <c r="J34" s="802"/>
      <c r="K34" s="531"/>
      <c r="L34" s="532"/>
      <c r="M34" s="532"/>
      <c r="N34" s="532"/>
      <c r="O34" s="532"/>
      <c r="P34" s="532"/>
      <c r="Q34" s="532"/>
      <c r="R34" s="532"/>
      <c r="S34" s="532"/>
      <c r="T34" s="532"/>
      <c r="U34" s="532"/>
      <c r="V34" s="532"/>
      <c r="W34" s="532"/>
      <c r="X34" s="532"/>
      <c r="Y34" s="534"/>
      <c r="Z34" s="530"/>
      <c r="AA34" s="533"/>
    </row>
    <row r="35" spans="2:27" ht="24.95" customHeight="1">
      <c r="B35" s="258" t="s">
        <v>800</v>
      </c>
      <c r="C35" s="540" t="s">
        <v>497</v>
      </c>
      <c r="D35" s="545"/>
      <c r="E35" s="537"/>
      <c r="F35" s="538"/>
      <c r="G35" s="801"/>
      <c r="H35" s="802"/>
      <c r="I35" s="802"/>
      <c r="J35" s="802"/>
      <c r="K35" s="531"/>
      <c r="L35" s="532"/>
      <c r="M35" s="532"/>
      <c r="N35" s="532"/>
      <c r="O35" s="532"/>
      <c r="P35" s="532"/>
      <c r="Q35" s="532"/>
      <c r="R35" s="532"/>
      <c r="S35" s="532"/>
      <c r="T35" s="532"/>
      <c r="U35" s="532"/>
      <c r="V35" s="532"/>
      <c r="W35" s="532"/>
      <c r="X35" s="532"/>
      <c r="Y35" s="534"/>
      <c r="Z35" s="530"/>
      <c r="AA35" s="533"/>
    </row>
    <row r="36" spans="2:27" ht="24.95" customHeight="1">
      <c r="B36" s="258" t="s">
        <v>801</v>
      </c>
      <c r="C36" s="540" t="s">
        <v>501</v>
      </c>
      <c r="D36" s="545"/>
      <c r="E36" s="537"/>
      <c r="F36" s="538"/>
      <c r="G36" s="801"/>
      <c r="H36" s="802"/>
      <c r="I36" s="802"/>
      <c r="J36" s="802"/>
      <c r="K36" s="531"/>
      <c r="L36" s="532"/>
      <c r="M36" s="532"/>
      <c r="N36" s="532"/>
      <c r="O36" s="532"/>
      <c r="P36" s="532"/>
      <c r="Q36" s="532"/>
      <c r="R36" s="532"/>
      <c r="S36" s="532"/>
      <c r="T36" s="532"/>
      <c r="U36" s="532"/>
      <c r="V36" s="532"/>
      <c r="W36" s="532"/>
      <c r="X36" s="532"/>
      <c r="Y36" s="534"/>
      <c r="Z36" s="530"/>
      <c r="AA36" s="533"/>
    </row>
    <row r="37" spans="2:27" ht="24.95" customHeight="1">
      <c r="B37" s="258" t="s">
        <v>802</v>
      </c>
      <c r="C37" s="526" t="s">
        <v>511</v>
      </c>
      <c r="D37" s="537"/>
      <c r="E37" s="537"/>
      <c r="F37" s="538"/>
      <c r="G37" s="801"/>
      <c r="H37" s="802"/>
      <c r="I37" s="802"/>
      <c r="J37" s="802"/>
      <c r="K37" s="531"/>
      <c r="L37" s="532"/>
      <c r="M37" s="532"/>
      <c r="N37" s="532"/>
      <c r="O37" s="532"/>
      <c r="P37" s="532"/>
      <c r="Q37" s="532"/>
      <c r="R37" s="532"/>
      <c r="S37" s="532"/>
      <c r="T37" s="532"/>
      <c r="U37" s="532"/>
      <c r="V37" s="532"/>
      <c r="W37" s="532"/>
      <c r="X37" s="532"/>
      <c r="Y37" s="802"/>
      <c r="Z37" s="798">
        <f>Z38+Z47+Z48</f>
        <v>0</v>
      </c>
      <c r="AA37" s="533"/>
    </row>
    <row r="38" spans="2:27" ht="24.95" customHeight="1">
      <c r="B38" s="258">
        <v>251</v>
      </c>
      <c r="C38" s="546" t="s">
        <v>513</v>
      </c>
      <c r="D38" s="547"/>
      <c r="E38" s="547"/>
      <c r="F38" s="548"/>
      <c r="G38" s="834"/>
      <c r="H38" s="835"/>
      <c r="I38" s="835"/>
      <c r="J38" s="835"/>
      <c r="K38" s="531"/>
      <c r="L38" s="532"/>
      <c r="M38" s="532"/>
      <c r="N38" s="532"/>
      <c r="O38" s="532"/>
      <c r="P38" s="532"/>
      <c r="Q38" s="532"/>
      <c r="R38" s="532"/>
      <c r="S38" s="532"/>
      <c r="T38" s="532"/>
      <c r="U38" s="532"/>
      <c r="V38" s="532"/>
      <c r="W38" s="532"/>
      <c r="X38" s="532"/>
      <c r="Y38" s="550"/>
      <c r="Z38" s="798">
        <f>Z39+Z40+Z44+Z45+Z46</f>
        <v>0</v>
      </c>
      <c r="AA38" s="533"/>
    </row>
    <row r="39" spans="2:27" ht="24.95" customHeight="1">
      <c r="B39" s="258" t="s">
        <v>803</v>
      </c>
      <c r="C39" s="551" t="s">
        <v>514</v>
      </c>
      <c r="D39" s="552"/>
      <c r="E39" s="552"/>
      <c r="F39" s="553"/>
      <c r="G39" s="801"/>
      <c r="H39" s="802"/>
      <c r="I39" s="802"/>
      <c r="J39" s="802"/>
      <c r="K39" s="531"/>
      <c r="L39" s="532"/>
      <c r="M39" s="532"/>
      <c r="N39" s="532"/>
      <c r="O39" s="532"/>
      <c r="P39" s="532"/>
      <c r="Q39" s="532"/>
      <c r="R39" s="532"/>
      <c r="S39" s="532"/>
      <c r="T39" s="532"/>
      <c r="U39" s="532"/>
      <c r="V39" s="532"/>
      <c r="W39" s="532"/>
      <c r="X39" s="532"/>
      <c r="Y39" s="802"/>
      <c r="Z39" s="802"/>
      <c r="AA39" s="533"/>
    </row>
    <row r="40" spans="2:27" ht="24.95" customHeight="1">
      <c r="B40" s="258" t="s">
        <v>804</v>
      </c>
      <c r="C40" s="551" t="s">
        <v>515</v>
      </c>
      <c r="D40" s="547"/>
      <c r="E40" s="547"/>
      <c r="F40" s="553"/>
      <c r="G40" s="801"/>
      <c r="H40" s="802"/>
      <c r="I40" s="802"/>
      <c r="J40" s="802"/>
      <c r="K40" s="531"/>
      <c r="L40" s="532"/>
      <c r="M40" s="532"/>
      <c r="N40" s="532"/>
      <c r="O40" s="532"/>
      <c r="P40" s="532"/>
      <c r="Q40" s="532"/>
      <c r="R40" s="532"/>
      <c r="S40" s="532"/>
      <c r="T40" s="532"/>
      <c r="U40" s="532"/>
      <c r="V40" s="532"/>
      <c r="W40" s="532"/>
      <c r="X40" s="532"/>
      <c r="Y40" s="802"/>
      <c r="Z40" s="798">
        <f>Z41+Z42+Z43</f>
        <v>0</v>
      </c>
      <c r="AA40" s="533"/>
    </row>
    <row r="41" spans="2:27" ht="24.95" customHeight="1">
      <c r="B41" s="258" t="s">
        <v>805</v>
      </c>
      <c r="C41" s="554" t="s">
        <v>516</v>
      </c>
      <c r="D41" s="547"/>
      <c r="E41" s="555"/>
      <c r="F41" s="553"/>
      <c r="G41" s="801"/>
      <c r="H41" s="802"/>
      <c r="I41" s="802"/>
      <c r="J41" s="802"/>
      <c r="K41" s="531"/>
      <c r="L41" s="532"/>
      <c r="M41" s="532"/>
      <c r="N41" s="532"/>
      <c r="O41" s="532"/>
      <c r="P41" s="532"/>
      <c r="Q41" s="532"/>
      <c r="R41" s="532"/>
      <c r="S41" s="532"/>
      <c r="T41" s="532"/>
      <c r="U41" s="532"/>
      <c r="V41" s="532"/>
      <c r="W41" s="532"/>
      <c r="X41" s="532"/>
      <c r="Y41" s="802"/>
      <c r="Z41" s="802"/>
      <c r="AA41" s="533"/>
    </row>
    <row r="42" spans="2:27" ht="24.95" customHeight="1">
      <c r="B42" s="258" t="s">
        <v>806</v>
      </c>
      <c r="C42" s="554" t="s">
        <v>517</v>
      </c>
      <c r="D42" s="547"/>
      <c r="E42" s="555"/>
      <c r="F42" s="553"/>
      <c r="G42" s="801"/>
      <c r="H42" s="802"/>
      <c r="I42" s="802"/>
      <c r="J42" s="802"/>
      <c r="K42" s="531"/>
      <c r="L42" s="532"/>
      <c r="M42" s="532"/>
      <c r="N42" s="532"/>
      <c r="O42" s="532"/>
      <c r="P42" s="532"/>
      <c r="Q42" s="532"/>
      <c r="R42" s="532"/>
      <c r="S42" s="532"/>
      <c r="T42" s="532"/>
      <c r="U42" s="532"/>
      <c r="V42" s="532"/>
      <c r="W42" s="532"/>
      <c r="X42" s="532"/>
      <c r="Y42" s="802"/>
      <c r="Z42" s="802"/>
      <c r="AA42" s="533"/>
    </row>
    <row r="43" spans="2:27" ht="24.95" customHeight="1">
      <c r="B43" s="258" t="s">
        <v>807</v>
      </c>
      <c r="C43" s="554" t="s">
        <v>518</v>
      </c>
      <c r="D43" s="547"/>
      <c r="E43" s="555"/>
      <c r="F43" s="553"/>
      <c r="G43" s="801"/>
      <c r="H43" s="802"/>
      <c r="I43" s="802"/>
      <c r="J43" s="802"/>
      <c r="K43" s="531"/>
      <c r="L43" s="532"/>
      <c r="M43" s="532"/>
      <c r="N43" s="532"/>
      <c r="O43" s="532"/>
      <c r="P43" s="532"/>
      <c r="Q43" s="532"/>
      <c r="R43" s="532"/>
      <c r="S43" s="532"/>
      <c r="T43" s="532"/>
      <c r="U43" s="532"/>
      <c r="V43" s="532"/>
      <c r="W43" s="532"/>
      <c r="X43" s="532"/>
      <c r="Y43" s="802"/>
      <c r="Z43" s="802"/>
      <c r="AA43" s="533"/>
    </row>
    <row r="44" spans="2:27" ht="24.95" customHeight="1">
      <c r="B44" s="258" t="s">
        <v>808</v>
      </c>
      <c r="C44" s="551" t="s">
        <v>519</v>
      </c>
      <c r="D44" s="547"/>
      <c r="E44" s="547"/>
      <c r="F44" s="553"/>
      <c r="G44" s="801"/>
      <c r="H44" s="802"/>
      <c r="I44" s="802"/>
      <c r="J44" s="802"/>
      <c r="K44" s="531"/>
      <c r="L44" s="532"/>
      <c r="M44" s="532"/>
      <c r="N44" s="532"/>
      <c r="O44" s="532"/>
      <c r="P44" s="532"/>
      <c r="Q44" s="532"/>
      <c r="R44" s="532"/>
      <c r="S44" s="532"/>
      <c r="T44" s="532"/>
      <c r="U44" s="532"/>
      <c r="V44" s="532"/>
      <c r="W44" s="532"/>
      <c r="X44" s="532"/>
      <c r="Y44" s="802"/>
      <c r="Z44" s="798">
        <f>Y44*0.08</f>
        <v>0</v>
      </c>
      <c r="AA44" s="533"/>
    </row>
    <row r="45" spans="2:27" ht="24.95" customHeight="1">
      <c r="B45" s="258" t="s">
        <v>809</v>
      </c>
      <c r="C45" s="551" t="s">
        <v>520</v>
      </c>
      <c r="D45" s="547"/>
      <c r="E45" s="547"/>
      <c r="F45" s="553"/>
      <c r="G45" s="801"/>
      <c r="H45" s="802"/>
      <c r="I45" s="802"/>
      <c r="J45" s="802"/>
      <c r="K45" s="531"/>
      <c r="L45" s="532"/>
      <c r="M45" s="532"/>
      <c r="N45" s="532"/>
      <c r="O45" s="532"/>
      <c r="P45" s="532"/>
      <c r="Q45" s="532"/>
      <c r="R45" s="532"/>
      <c r="S45" s="532"/>
      <c r="T45" s="532"/>
      <c r="U45" s="532"/>
      <c r="V45" s="532"/>
      <c r="W45" s="532"/>
      <c r="X45" s="532"/>
      <c r="Y45" s="802"/>
      <c r="Z45" s="798">
        <f>Y45*0.12</f>
        <v>0</v>
      </c>
      <c r="AA45" s="533"/>
    </row>
    <row r="46" spans="2:27" ht="24.95" customHeight="1">
      <c r="B46" s="258" t="s">
        <v>810</v>
      </c>
      <c r="C46" s="556" t="s">
        <v>522</v>
      </c>
      <c r="D46" s="547"/>
      <c r="E46" s="547"/>
      <c r="F46" s="553"/>
      <c r="G46" s="801"/>
      <c r="H46" s="802"/>
      <c r="I46" s="802"/>
      <c r="J46" s="802"/>
      <c r="K46" s="531"/>
      <c r="L46" s="532"/>
      <c r="M46" s="532"/>
      <c r="N46" s="532"/>
      <c r="O46" s="532"/>
      <c r="P46" s="532"/>
      <c r="Q46" s="532"/>
      <c r="R46" s="532"/>
      <c r="S46" s="532"/>
      <c r="T46" s="532"/>
      <c r="U46" s="532"/>
      <c r="V46" s="532"/>
      <c r="W46" s="532"/>
      <c r="X46" s="532"/>
      <c r="Y46" s="802"/>
      <c r="Z46" s="802"/>
      <c r="AA46" s="533"/>
    </row>
    <row r="47" spans="2:27" ht="24.95" customHeight="1">
      <c r="B47" s="258">
        <v>325</v>
      </c>
      <c r="C47" s="546" t="s">
        <v>524</v>
      </c>
      <c r="D47" s="557"/>
      <c r="E47" s="547"/>
      <c r="F47" s="548"/>
      <c r="G47" s="549"/>
      <c r="H47" s="550"/>
      <c r="I47" s="550"/>
      <c r="J47" s="550"/>
      <c r="K47" s="531"/>
      <c r="L47" s="532"/>
      <c r="M47" s="532"/>
      <c r="N47" s="532"/>
      <c r="O47" s="532"/>
      <c r="P47" s="532"/>
      <c r="Q47" s="532"/>
      <c r="R47" s="532"/>
      <c r="S47" s="532"/>
      <c r="T47" s="532"/>
      <c r="U47" s="532"/>
      <c r="V47" s="532"/>
      <c r="W47" s="532"/>
      <c r="X47" s="532"/>
      <c r="Y47" s="550"/>
      <c r="Z47" s="839"/>
      <c r="AA47" s="533"/>
    </row>
    <row r="48" spans="2:27" ht="24.95" customHeight="1">
      <c r="B48" s="258">
        <v>330</v>
      </c>
      <c r="C48" s="546" t="s">
        <v>525</v>
      </c>
      <c r="D48" s="557"/>
      <c r="E48" s="547"/>
      <c r="F48" s="548"/>
      <c r="G48" s="549"/>
      <c r="H48" s="550"/>
      <c r="I48" s="550"/>
      <c r="J48" s="550"/>
      <c r="K48" s="531"/>
      <c r="L48" s="532"/>
      <c r="M48" s="532"/>
      <c r="N48" s="532"/>
      <c r="O48" s="532"/>
      <c r="P48" s="532"/>
      <c r="Q48" s="532"/>
      <c r="R48" s="532"/>
      <c r="S48" s="532"/>
      <c r="T48" s="532"/>
      <c r="U48" s="532"/>
      <c r="V48" s="532"/>
      <c r="W48" s="532"/>
      <c r="X48" s="532"/>
      <c r="Y48" s="550"/>
      <c r="Z48" s="839"/>
      <c r="AA48" s="533"/>
    </row>
    <row r="49" spans="2:27" ht="24.95" customHeight="1">
      <c r="B49" s="258" t="s">
        <v>811</v>
      </c>
      <c r="C49" s="542" t="s">
        <v>526</v>
      </c>
      <c r="D49" s="558"/>
      <c r="E49" s="537"/>
      <c r="F49" s="559"/>
      <c r="G49" s="560"/>
      <c r="H49" s="561"/>
      <c r="I49" s="561"/>
      <c r="J49" s="561"/>
      <c r="K49" s="562"/>
      <c r="L49" s="563"/>
      <c r="M49" s="563"/>
      <c r="N49" s="563"/>
      <c r="O49" s="563"/>
      <c r="P49" s="563"/>
      <c r="Q49" s="563"/>
      <c r="R49" s="563"/>
      <c r="S49" s="563"/>
      <c r="T49" s="563"/>
      <c r="U49" s="563"/>
      <c r="V49" s="563"/>
      <c r="W49" s="563"/>
      <c r="X49" s="563"/>
      <c r="Y49" s="561"/>
      <c r="Z49" s="798">
        <f>Z50+Z51+Z52+Z53+Z54</f>
        <v>0</v>
      </c>
      <c r="AA49" s="533"/>
    </row>
    <row r="50" spans="2:27" ht="24.95" customHeight="1">
      <c r="B50" s="258">
        <v>360</v>
      </c>
      <c r="C50" s="536" t="s">
        <v>527</v>
      </c>
      <c r="D50" s="558"/>
      <c r="E50" s="537"/>
      <c r="F50" s="559"/>
      <c r="G50" s="560"/>
      <c r="H50" s="561"/>
      <c r="I50" s="561"/>
      <c r="J50" s="561"/>
      <c r="K50" s="562"/>
      <c r="L50" s="563"/>
      <c r="M50" s="563"/>
      <c r="N50" s="563"/>
      <c r="O50" s="563"/>
      <c r="P50" s="563"/>
      <c r="Q50" s="563"/>
      <c r="R50" s="563"/>
      <c r="S50" s="563"/>
      <c r="T50" s="563"/>
      <c r="U50" s="563"/>
      <c r="V50" s="563"/>
      <c r="W50" s="563"/>
      <c r="X50" s="563"/>
      <c r="Y50" s="561"/>
      <c r="Z50" s="841"/>
      <c r="AA50" s="533"/>
    </row>
    <row r="51" spans="2:27" ht="24.95" customHeight="1">
      <c r="B51" s="258">
        <v>370</v>
      </c>
      <c r="C51" s="536" t="s">
        <v>528</v>
      </c>
      <c r="D51" s="558"/>
      <c r="E51" s="537"/>
      <c r="F51" s="559"/>
      <c r="G51" s="560"/>
      <c r="H51" s="561"/>
      <c r="I51" s="561"/>
      <c r="J51" s="561"/>
      <c r="K51" s="562"/>
      <c r="L51" s="563"/>
      <c r="M51" s="563"/>
      <c r="N51" s="563"/>
      <c r="O51" s="563"/>
      <c r="P51" s="563"/>
      <c r="Q51" s="563"/>
      <c r="R51" s="563"/>
      <c r="S51" s="563"/>
      <c r="T51" s="563"/>
      <c r="U51" s="563"/>
      <c r="V51" s="563"/>
      <c r="W51" s="563"/>
      <c r="X51" s="563"/>
      <c r="Y51" s="561"/>
      <c r="Z51" s="841"/>
      <c r="AA51" s="533"/>
    </row>
    <row r="52" spans="2:27" ht="24.95" customHeight="1">
      <c r="B52" s="258">
        <v>380</v>
      </c>
      <c r="C52" s="536" t="s">
        <v>529</v>
      </c>
      <c r="D52" s="558"/>
      <c r="E52" s="537"/>
      <c r="F52" s="559"/>
      <c r="G52" s="560"/>
      <c r="H52" s="561"/>
      <c r="I52" s="561"/>
      <c r="J52" s="561"/>
      <c r="K52" s="562"/>
      <c r="L52" s="563"/>
      <c r="M52" s="563"/>
      <c r="N52" s="563"/>
      <c r="O52" s="563"/>
      <c r="P52" s="563"/>
      <c r="Q52" s="563"/>
      <c r="R52" s="563"/>
      <c r="S52" s="563"/>
      <c r="T52" s="563"/>
      <c r="U52" s="563"/>
      <c r="V52" s="563"/>
      <c r="W52" s="563"/>
      <c r="X52" s="563"/>
      <c r="Y52" s="561"/>
      <c r="Z52" s="841"/>
      <c r="AA52" s="533"/>
    </row>
    <row r="53" spans="2:27" ht="24.95" customHeight="1">
      <c r="B53" s="761" t="s">
        <v>530</v>
      </c>
      <c r="C53" s="1145" t="s">
        <v>531</v>
      </c>
      <c r="D53" s="767"/>
      <c r="E53" s="768"/>
      <c r="F53" s="1141"/>
      <c r="G53" s="604"/>
      <c r="H53" s="605"/>
      <c r="I53" s="605"/>
      <c r="J53" s="605"/>
      <c r="K53" s="606"/>
      <c r="L53" s="607"/>
      <c r="M53" s="607"/>
      <c r="N53" s="607"/>
      <c r="O53" s="607"/>
      <c r="P53" s="607"/>
      <c r="Q53" s="607"/>
      <c r="R53" s="607"/>
      <c r="S53" s="607"/>
      <c r="T53" s="607"/>
      <c r="U53" s="607"/>
      <c r="V53" s="607"/>
      <c r="W53" s="607"/>
      <c r="X53" s="607"/>
      <c r="Y53" s="605"/>
      <c r="Z53" s="843"/>
      <c r="AA53" s="571"/>
    </row>
    <row r="54" spans="2:27" ht="24.95" customHeight="1" thickBot="1">
      <c r="B54" s="277">
        <v>390</v>
      </c>
      <c r="C54" s="564" t="s">
        <v>532</v>
      </c>
      <c r="D54" s="565"/>
      <c r="E54" s="565"/>
      <c r="F54" s="566"/>
      <c r="G54" s="567"/>
      <c r="H54" s="568"/>
      <c r="I54" s="568"/>
      <c r="J54" s="568"/>
      <c r="K54" s="569"/>
      <c r="L54" s="570"/>
      <c r="M54" s="570"/>
      <c r="N54" s="570"/>
      <c r="O54" s="570"/>
      <c r="P54" s="570"/>
      <c r="Q54" s="570"/>
      <c r="R54" s="570"/>
      <c r="S54" s="570"/>
      <c r="T54" s="570"/>
      <c r="U54" s="570"/>
      <c r="V54" s="570"/>
      <c r="W54" s="570"/>
      <c r="X54" s="570"/>
      <c r="Y54" s="568"/>
      <c r="Z54" s="811"/>
      <c r="AA54" s="571"/>
    </row>
    <row r="55" spans="2:27" ht="15">
      <c r="B55" s="284"/>
      <c r="C55" s="285"/>
      <c r="D55" s="285"/>
      <c r="E55" s="285"/>
      <c r="F55" s="285"/>
      <c r="G55" s="286"/>
      <c r="H55" s="286"/>
      <c r="I55" s="286"/>
      <c r="J55" s="286"/>
      <c r="K55" s="284"/>
      <c r="L55" s="286"/>
      <c r="M55" s="286"/>
      <c r="N55" s="286"/>
      <c r="O55" s="286"/>
      <c r="P55" s="286"/>
      <c r="Q55" s="286"/>
      <c r="R55" s="286"/>
      <c r="S55" s="286"/>
      <c r="T55" s="286"/>
      <c r="U55" s="286"/>
      <c r="V55" s="286"/>
      <c r="W55" s="286"/>
      <c r="X55" s="286"/>
      <c r="Y55" s="286"/>
      <c r="Z55" s="285"/>
      <c r="AA55" s="285"/>
    </row>
  </sheetData>
  <sheetProtection algorithmName="SHA-512" hashValue="5wSwZ5Gvui+sXIuaMMFK7jT4qjtLda1tspi0UvNKvQSlmz9t10oeqe88Gx7Kx2OZT0URnUfK2plGTid09yW5Ug==" saltValue="TLYE4ZnyHdxiOjRAQgrLIA==" spinCount="100000" sheet="1" objects="1" scenarios="1"/>
  <mergeCells count="17">
    <mergeCell ref="Y7:Y8"/>
    <mergeCell ref="C12:F12"/>
    <mergeCell ref="B2:AA2"/>
    <mergeCell ref="G6:Y6"/>
    <mergeCell ref="Z6:Z8"/>
    <mergeCell ref="AA6:AA8"/>
    <mergeCell ref="G7:H7"/>
    <mergeCell ref="I7:J7"/>
    <mergeCell ref="K7:K8"/>
    <mergeCell ref="L7:M8"/>
    <mergeCell ref="N7:N8"/>
    <mergeCell ref="O7:P8"/>
    <mergeCell ref="C13:F13"/>
    <mergeCell ref="Q7:R8"/>
    <mergeCell ref="S7:S8"/>
    <mergeCell ref="T7:U8"/>
    <mergeCell ref="V7:X7"/>
  </mergeCells>
  <printOptions horizontalCentered="1" verticalCentered="1"/>
  <pageMargins left="0.31496062992125984" right="0.31496062992125984" top="0.74803149606299213" bottom="0.74803149606299213" header="0.31496062992125984" footer="0.31496062992125984"/>
  <pageSetup paperSize="8" scale="33" orientation="landscape" r:id="rId1"/>
  <headerFooter scaleWithDoc="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62">
    <tabColor theme="4" tint="0.59999389629810485"/>
    <pageSetUpPr fitToPage="1"/>
  </sheetPr>
  <dimension ref="B1:AA55"/>
  <sheetViews>
    <sheetView showGridLines="0" zoomScale="40" zoomScaleNormal="40" zoomScaleSheetLayoutView="25" workbookViewId="0">
      <selection activeCell="F4" sqref="F4"/>
    </sheetView>
  </sheetViews>
  <sheetFormatPr defaultColWidth="11.625" defaultRowHeight="12.75"/>
  <cols>
    <col min="1" max="1" width="2.25" style="220" customWidth="1"/>
    <col min="2" max="2" width="11.625" style="219" customWidth="1"/>
    <col min="3" max="3" width="7.5" style="220" customWidth="1"/>
    <col min="4" max="4" width="6.25" style="220" customWidth="1"/>
    <col min="5" max="5" width="28.25" style="220" customWidth="1"/>
    <col min="6" max="6" width="55.625" style="220" customWidth="1"/>
    <col min="7" max="10" width="19.875" style="221" customWidth="1"/>
    <col min="11" max="11" width="19.875" style="219" customWidth="1"/>
    <col min="12" max="13" width="19.875" style="221" customWidth="1"/>
    <col min="14" max="14" width="21.5" style="221" customWidth="1"/>
    <col min="15" max="18" width="19.875" style="221" customWidth="1"/>
    <col min="19" max="19" width="21.625" style="221" customWidth="1"/>
    <col min="20" max="25" width="19.875" style="221" customWidth="1"/>
    <col min="26" max="26" width="19.875" style="220" customWidth="1"/>
    <col min="27" max="27" width="20.625" style="220" customWidth="1"/>
    <col min="28" max="268" width="10" style="220" customWidth="1"/>
    <col min="269" max="16384" width="11.625" style="220"/>
  </cols>
  <sheetData>
    <row r="1" spans="2:27" ht="13.5" thickBot="1"/>
    <row r="2" spans="2:27" s="222" customFormat="1" ht="36" customHeight="1" thickBot="1">
      <c r="B2" s="1379" t="s">
        <v>475</v>
      </c>
      <c r="C2" s="1380"/>
      <c r="D2" s="1380"/>
      <c r="E2" s="1380"/>
      <c r="F2" s="1380"/>
      <c r="G2" s="1380"/>
      <c r="H2" s="1380"/>
      <c r="I2" s="1380"/>
      <c r="J2" s="1380"/>
      <c r="K2" s="1380"/>
      <c r="L2" s="1380"/>
      <c r="M2" s="1380"/>
      <c r="N2" s="1380"/>
      <c r="O2" s="1380"/>
      <c r="P2" s="1380"/>
      <c r="Q2" s="1380"/>
      <c r="R2" s="1380"/>
      <c r="S2" s="1380"/>
      <c r="T2" s="1380"/>
      <c r="U2" s="1380"/>
      <c r="V2" s="1380"/>
      <c r="W2" s="1380"/>
      <c r="X2" s="1380"/>
      <c r="Y2" s="1380"/>
      <c r="Z2" s="1380"/>
      <c r="AA2" s="1381"/>
    </row>
    <row r="3" spans="2:27" s="224" customFormat="1" ht="9" customHeight="1">
      <c r="B3" s="223"/>
      <c r="C3" s="223"/>
      <c r="D3" s="223"/>
      <c r="E3" s="223"/>
      <c r="F3" s="223"/>
      <c r="G3" s="223"/>
      <c r="H3" s="223"/>
      <c r="I3" s="223"/>
      <c r="J3" s="223"/>
      <c r="K3" s="515"/>
      <c r="L3" s="223"/>
      <c r="M3" s="223"/>
      <c r="N3" s="223"/>
      <c r="O3" s="223"/>
      <c r="P3" s="223"/>
      <c r="Q3" s="223"/>
      <c r="R3" s="223"/>
      <c r="S3" s="223"/>
      <c r="T3" s="223"/>
      <c r="U3" s="223"/>
      <c r="V3" s="223"/>
      <c r="W3" s="223"/>
      <c r="X3" s="223"/>
      <c r="Y3" s="223"/>
      <c r="Z3" s="223"/>
      <c r="AA3" s="223"/>
    </row>
    <row r="4" spans="2:27" s="227" customFormat="1" ht="29.25" customHeight="1">
      <c r="B4" s="225"/>
      <c r="C4" s="226" t="s">
        <v>476</v>
      </c>
      <c r="F4" s="516" t="s">
        <v>1001</v>
      </c>
      <c r="G4" s="228"/>
      <c r="H4" s="228"/>
      <c r="I4" s="229"/>
      <c r="J4" s="229"/>
      <c r="K4" s="517"/>
      <c r="L4" s="229"/>
      <c r="M4" s="229"/>
      <c r="N4" s="229"/>
      <c r="O4" s="229"/>
      <c r="P4" s="229"/>
      <c r="Q4" s="229"/>
      <c r="R4" s="229"/>
      <c r="S4" s="229"/>
      <c r="T4" s="229"/>
      <c r="U4" s="229"/>
      <c r="V4" s="229"/>
      <c r="W4" s="229"/>
      <c r="X4" s="229"/>
      <c r="Y4" s="229"/>
    </row>
    <row r="5" spans="2:27" s="227" customFormat="1" ht="9.75" customHeight="1" thickBot="1">
      <c r="B5" s="225"/>
      <c r="C5" s="222"/>
      <c r="G5" s="228"/>
      <c r="I5" s="229"/>
      <c r="J5" s="229"/>
      <c r="K5" s="517"/>
      <c r="L5" s="229"/>
      <c r="M5" s="229"/>
      <c r="N5" s="229"/>
      <c r="O5" s="229"/>
      <c r="P5" s="229"/>
      <c r="Q5" s="229"/>
      <c r="R5" s="229"/>
      <c r="S5" s="229"/>
      <c r="T5" s="229"/>
      <c r="U5" s="229"/>
      <c r="V5" s="229"/>
      <c r="W5" s="229"/>
      <c r="X5" s="229"/>
      <c r="Y5" s="229"/>
    </row>
    <row r="6" spans="2:27" ht="15.75" customHeight="1">
      <c r="B6" s="230"/>
      <c r="C6" s="231"/>
      <c r="D6" s="231"/>
      <c r="E6" s="231"/>
      <c r="F6" s="232"/>
      <c r="G6" s="1382" t="s">
        <v>477</v>
      </c>
      <c r="H6" s="1382"/>
      <c r="I6" s="1382"/>
      <c r="J6" s="1382"/>
      <c r="K6" s="1382"/>
      <c r="L6" s="1382"/>
      <c r="M6" s="1382"/>
      <c r="N6" s="1382"/>
      <c r="O6" s="1382"/>
      <c r="P6" s="1382"/>
      <c r="Q6" s="1382"/>
      <c r="R6" s="1382"/>
      <c r="S6" s="1382"/>
      <c r="T6" s="1382"/>
      <c r="U6" s="1382"/>
      <c r="V6" s="1382"/>
      <c r="W6" s="1382"/>
      <c r="X6" s="1382"/>
      <c r="Y6" s="1383"/>
      <c r="Z6" s="1384" t="s">
        <v>449</v>
      </c>
      <c r="AA6" s="1387" t="s">
        <v>478</v>
      </c>
    </row>
    <row r="7" spans="2:27" ht="67.5" customHeight="1">
      <c r="B7" s="233"/>
      <c r="C7" s="234"/>
      <c r="D7" s="234"/>
      <c r="E7" s="234"/>
      <c r="F7" s="235"/>
      <c r="G7" s="1389" t="s">
        <v>479</v>
      </c>
      <c r="H7" s="1390"/>
      <c r="I7" s="1391" t="s">
        <v>480</v>
      </c>
      <c r="J7" s="1390"/>
      <c r="K7" s="1392" t="s">
        <v>764</v>
      </c>
      <c r="L7" s="1401" t="s">
        <v>765</v>
      </c>
      <c r="M7" s="1402"/>
      <c r="N7" s="1392" t="s">
        <v>766</v>
      </c>
      <c r="O7" s="1401" t="s">
        <v>767</v>
      </c>
      <c r="P7" s="1402"/>
      <c r="Q7" s="1401" t="s">
        <v>768</v>
      </c>
      <c r="R7" s="1402"/>
      <c r="S7" s="1400" t="s">
        <v>769</v>
      </c>
      <c r="T7" s="1401" t="s">
        <v>770</v>
      </c>
      <c r="U7" s="1402"/>
      <c r="V7" s="1391" t="s">
        <v>771</v>
      </c>
      <c r="W7" s="1389"/>
      <c r="X7" s="1390"/>
      <c r="Y7" s="1392" t="s">
        <v>481</v>
      </c>
      <c r="Z7" s="1385"/>
      <c r="AA7" s="1388"/>
    </row>
    <row r="8" spans="2:27" ht="49.5" customHeight="1">
      <c r="B8" s="233"/>
      <c r="C8" s="234"/>
      <c r="D8" s="234"/>
      <c r="E8" s="234"/>
      <c r="F8" s="235"/>
      <c r="G8" s="1142" t="s">
        <v>482</v>
      </c>
      <c r="H8" s="1143" t="s">
        <v>483</v>
      </c>
      <c r="I8" s="238" t="s">
        <v>482</v>
      </c>
      <c r="J8" s="238" t="s">
        <v>483</v>
      </c>
      <c r="K8" s="1386"/>
      <c r="L8" s="1398"/>
      <c r="M8" s="1399"/>
      <c r="N8" s="1386"/>
      <c r="O8" s="1398"/>
      <c r="P8" s="1399"/>
      <c r="Q8" s="1398"/>
      <c r="R8" s="1399"/>
      <c r="S8" s="1400"/>
      <c r="T8" s="1398"/>
      <c r="U8" s="1399"/>
      <c r="V8" s="238" t="s">
        <v>772</v>
      </c>
      <c r="W8" s="238" t="s">
        <v>773</v>
      </c>
      <c r="X8" s="238" t="s">
        <v>774</v>
      </c>
      <c r="Y8" s="1386"/>
      <c r="Z8" s="1386"/>
      <c r="AA8" s="1388"/>
    </row>
    <row r="9" spans="2:27" ht="20.25" customHeight="1">
      <c r="B9" s="239"/>
      <c r="C9" s="240"/>
      <c r="D9" s="240"/>
      <c r="E9" s="240"/>
      <c r="F9" s="241"/>
      <c r="G9" s="1144" t="s">
        <v>775</v>
      </c>
      <c r="H9" s="243" t="s">
        <v>776</v>
      </c>
      <c r="I9" s="244" t="s">
        <v>777</v>
      </c>
      <c r="J9" s="244" t="s">
        <v>778</v>
      </c>
      <c r="K9" s="244"/>
      <c r="L9" s="238" t="s">
        <v>482</v>
      </c>
      <c r="M9" s="238" t="s">
        <v>483</v>
      </c>
      <c r="N9" s="244"/>
      <c r="O9" s="238" t="s">
        <v>482</v>
      </c>
      <c r="P9" s="238" t="s">
        <v>483</v>
      </c>
      <c r="Q9" s="238" t="s">
        <v>482</v>
      </c>
      <c r="R9" s="238" t="s">
        <v>483</v>
      </c>
      <c r="S9" s="244"/>
      <c r="T9" s="238" t="s">
        <v>482</v>
      </c>
      <c r="U9" s="238" t="s">
        <v>483</v>
      </c>
      <c r="V9" s="244"/>
      <c r="W9" s="244"/>
      <c r="X9" s="244"/>
      <c r="Y9" s="244" t="s">
        <v>779</v>
      </c>
      <c r="Z9" s="245" t="s">
        <v>780</v>
      </c>
      <c r="AA9" s="246" t="s">
        <v>781</v>
      </c>
    </row>
    <row r="10" spans="2:27" ht="24.95" customHeight="1">
      <c r="B10" s="247" t="s">
        <v>775</v>
      </c>
      <c r="C10" s="518" t="s">
        <v>484</v>
      </c>
      <c r="D10" s="519"/>
      <c r="E10" s="519"/>
      <c r="F10" s="520"/>
      <c r="G10" s="521"/>
      <c r="H10" s="522"/>
      <c r="I10" s="522"/>
      <c r="J10" s="522"/>
      <c r="K10" s="523"/>
      <c r="L10" s="524"/>
      <c r="M10" s="524"/>
      <c r="N10" s="524"/>
      <c r="O10" s="524"/>
      <c r="P10" s="524"/>
      <c r="Q10" s="524"/>
      <c r="R10" s="524"/>
      <c r="S10" s="524"/>
      <c r="T10" s="524"/>
      <c r="U10" s="524"/>
      <c r="V10" s="524"/>
      <c r="W10" s="524"/>
      <c r="X10" s="524"/>
      <c r="Y10" s="522"/>
      <c r="Z10" s="798">
        <f>Z11+Z37+Z49</f>
        <v>0</v>
      </c>
      <c r="AA10" s="799">
        <f>Z10*12.5</f>
        <v>0</v>
      </c>
    </row>
    <row r="11" spans="2:27" ht="24.95" customHeight="1">
      <c r="B11" s="251" t="s">
        <v>782</v>
      </c>
      <c r="C11" s="526" t="s">
        <v>486</v>
      </c>
      <c r="D11" s="527"/>
      <c r="E11" s="527"/>
      <c r="F11" s="528"/>
      <c r="G11" s="529"/>
      <c r="H11" s="530"/>
      <c r="I11" s="530"/>
      <c r="J11" s="530"/>
      <c r="K11" s="531"/>
      <c r="L11" s="532"/>
      <c r="M11" s="532"/>
      <c r="N11" s="532"/>
      <c r="O11" s="532"/>
      <c r="P11" s="532"/>
      <c r="Q11" s="532"/>
      <c r="R11" s="532"/>
      <c r="S11" s="532"/>
      <c r="T11" s="532"/>
      <c r="U11" s="532"/>
      <c r="V11" s="532"/>
      <c r="W11" s="532"/>
      <c r="X11" s="532"/>
      <c r="Y11" s="530"/>
      <c r="Z11" s="798">
        <f>Z33+Z14</f>
        <v>0</v>
      </c>
      <c r="AA11" s="533"/>
    </row>
    <row r="12" spans="2:27" ht="24.95" customHeight="1">
      <c r="B12" s="251" t="s">
        <v>783</v>
      </c>
      <c r="C12" s="1393" t="s">
        <v>488</v>
      </c>
      <c r="D12" s="1394"/>
      <c r="E12" s="1394"/>
      <c r="F12" s="1395"/>
      <c r="G12" s="801"/>
      <c r="H12" s="802"/>
      <c r="I12" s="831"/>
      <c r="J12" s="831"/>
      <c r="K12" s="531"/>
      <c r="L12" s="532"/>
      <c r="M12" s="532"/>
      <c r="N12" s="532"/>
      <c r="O12" s="532"/>
      <c r="P12" s="532"/>
      <c r="Q12" s="532"/>
      <c r="R12" s="532"/>
      <c r="S12" s="532"/>
      <c r="T12" s="532"/>
      <c r="U12" s="532"/>
      <c r="V12" s="532"/>
      <c r="W12" s="532"/>
      <c r="X12" s="532"/>
      <c r="Y12" s="530"/>
      <c r="Z12" s="534"/>
      <c r="AA12" s="535"/>
    </row>
    <row r="13" spans="2:27" ht="24.95" customHeight="1">
      <c r="B13" s="251" t="s">
        <v>784</v>
      </c>
      <c r="C13" s="1393" t="s">
        <v>490</v>
      </c>
      <c r="D13" s="1394"/>
      <c r="E13" s="1394"/>
      <c r="F13" s="1395"/>
      <c r="G13" s="801"/>
      <c r="H13" s="802"/>
      <c r="I13" s="831"/>
      <c r="J13" s="831"/>
      <c r="K13" s="531"/>
      <c r="L13" s="532"/>
      <c r="M13" s="532"/>
      <c r="N13" s="532"/>
      <c r="O13" s="532"/>
      <c r="P13" s="532"/>
      <c r="Q13" s="532"/>
      <c r="R13" s="532"/>
      <c r="S13" s="532"/>
      <c r="T13" s="532"/>
      <c r="U13" s="532"/>
      <c r="V13" s="532"/>
      <c r="W13" s="532"/>
      <c r="X13" s="532"/>
      <c r="Y13" s="530"/>
      <c r="Z13" s="534"/>
      <c r="AA13" s="535"/>
    </row>
    <row r="14" spans="2:27" ht="24.95" customHeight="1">
      <c r="B14" s="258" t="s">
        <v>776</v>
      </c>
      <c r="C14" s="536" t="s">
        <v>491</v>
      </c>
      <c r="D14" s="537"/>
      <c r="E14" s="537"/>
      <c r="F14" s="538"/>
      <c r="G14" s="798">
        <f>G15+G20+G24</f>
        <v>0</v>
      </c>
      <c r="H14" s="798">
        <f>H15+H20+H24</f>
        <v>0</v>
      </c>
      <c r="I14" s="798">
        <f t="shared" ref="I14:J14" si="0">I15+I20+I24</f>
        <v>0</v>
      </c>
      <c r="J14" s="798">
        <f t="shared" si="0"/>
        <v>0</v>
      </c>
      <c r="K14" s="531"/>
      <c r="L14" s="532"/>
      <c r="M14" s="532"/>
      <c r="N14" s="532"/>
      <c r="O14" s="532"/>
      <c r="P14" s="532"/>
      <c r="Q14" s="532"/>
      <c r="R14" s="532"/>
      <c r="S14" s="532"/>
      <c r="T14" s="539">
        <f>T15+T20+T24</f>
        <v>0</v>
      </c>
      <c r="U14" s="539">
        <f>U15+U20+U24</f>
        <v>0</v>
      </c>
      <c r="V14" s="539">
        <f>MIN(MAX(T15,T20),MAX(U15,U20))</f>
        <v>0</v>
      </c>
      <c r="W14" s="539">
        <f>MIN(MAX(T20-V14,T24),MAX(U20-V14,U24))</f>
        <v>0</v>
      </c>
      <c r="X14" s="539">
        <f>MIN(IF(MAX(T15-V14,T24-W14)&gt;0,MAX(T15-V14,T24-W14),0),IF(MAX(U15-V14,U24-W14)&gt;0,MAX(U15-V14,U24-W14,0)))</f>
        <v>0</v>
      </c>
      <c r="Y14" s="1140">
        <f>SUM(N16:N19)+SUM(N21:N23)+SUM(N25:N32)+S15+S20+S24+V14+W14+X14+ABS(T14-U14)</f>
        <v>0</v>
      </c>
      <c r="Z14" s="1140">
        <f>((SUM(N16:N19)+SUM(N21:N23)+SUM(N25:N32))*10%)+(S15*40%)+(S20*30%)+(S24*30%)+((V14+W14)*40%)+(X14*150%)+(ABS(T14-U14)*100%)</f>
        <v>0</v>
      </c>
      <c r="AA14" s="533"/>
    </row>
    <row r="15" spans="2:27" ht="24.95" customHeight="1">
      <c r="B15" s="258" t="s">
        <v>777</v>
      </c>
      <c r="C15" s="540" t="s">
        <v>492</v>
      </c>
      <c r="D15" s="537"/>
      <c r="E15" s="537"/>
      <c r="F15" s="541"/>
      <c r="G15" s="801"/>
      <c r="H15" s="802"/>
      <c r="I15" s="798">
        <f>SUM(I16:I19)</f>
        <v>0</v>
      </c>
      <c r="J15" s="798">
        <f>SUM(J16:J19)</f>
        <v>0</v>
      </c>
      <c r="K15" s="531"/>
      <c r="L15" s="532"/>
      <c r="M15" s="532"/>
      <c r="N15" s="532"/>
      <c r="O15" s="532"/>
      <c r="P15" s="532"/>
      <c r="Q15" s="539">
        <f>SUM(O16:O19)</f>
        <v>0</v>
      </c>
      <c r="R15" s="539">
        <f>SUM(P16:P19)</f>
        <v>0</v>
      </c>
      <c r="S15" s="539">
        <f>MIN(Q15:R15)</f>
        <v>0</v>
      </c>
      <c r="T15" s="539">
        <f>IF(Q15&gt;R15,Q15-S15,0)</f>
        <v>0</v>
      </c>
      <c r="U15" s="539">
        <f>IF(R15&gt;Q15,R15-S15,0)</f>
        <v>0</v>
      </c>
      <c r="V15" s="532"/>
      <c r="W15" s="532"/>
      <c r="X15" s="532"/>
      <c r="Y15" s="534"/>
      <c r="Z15" s="530"/>
      <c r="AA15" s="533"/>
    </row>
    <row r="16" spans="2:27" ht="24.95" customHeight="1">
      <c r="B16" s="258" t="s">
        <v>778</v>
      </c>
      <c r="C16" s="542"/>
      <c r="D16" s="537" t="s">
        <v>493</v>
      </c>
      <c r="E16" s="537"/>
      <c r="F16" s="541"/>
      <c r="G16" s="832"/>
      <c r="H16" s="833"/>
      <c r="I16" s="802"/>
      <c r="J16" s="802"/>
      <c r="K16" s="543">
        <v>0</v>
      </c>
      <c r="L16" s="539">
        <f>I16*K16</f>
        <v>0</v>
      </c>
      <c r="M16" s="539">
        <f>J16*K16</f>
        <v>0</v>
      </c>
      <c r="N16" s="539">
        <f>MIN(L16:M16)</f>
        <v>0</v>
      </c>
      <c r="O16" s="539">
        <f>IF(L16&gt;M16,L16-N16,0)</f>
        <v>0</v>
      </c>
      <c r="P16" s="539">
        <f>IF(M16&gt;L16,M16-N16,0)</f>
        <v>0</v>
      </c>
      <c r="Q16" s="532"/>
      <c r="R16" s="532"/>
      <c r="S16" s="532"/>
      <c r="T16" s="532"/>
      <c r="U16" s="532"/>
      <c r="V16" s="532"/>
      <c r="W16" s="532"/>
      <c r="X16" s="532"/>
      <c r="Y16" s="534"/>
      <c r="Z16" s="530"/>
      <c r="AA16" s="533"/>
    </row>
    <row r="17" spans="2:27" ht="24.95" customHeight="1">
      <c r="B17" s="258" t="s">
        <v>779</v>
      </c>
      <c r="C17" s="542"/>
      <c r="D17" s="537" t="s">
        <v>494</v>
      </c>
      <c r="E17" s="537"/>
      <c r="F17" s="541"/>
      <c r="G17" s="832"/>
      <c r="H17" s="833"/>
      <c r="I17" s="802"/>
      <c r="J17" s="802"/>
      <c r="K17" s="543">
        <v>2E-3</v>
      </c>
      <c r="L17" s="539">
        <f t="shared" ref="L17:L32" si="1">I17*K17</f>
        <v>0</v>
      </c>
      <c r="M17" s="539">
        <f t="shared" ref="M17:M32" si="2">J17*K17</f>
        <v>0</v>
      </c>
      <c r="N17" s="539">
        <f t="shared" ref="N17:N32" si="3">MIN(L17:M17)</f>
        <v>0</v>
      </c>
      <c r="O17" s="539">
        <f t="shared" ref="O17:O32" si="4">IF(L17&gt;M17,L17-N17,0)</f>
        <v>0</v>
      </c>
      <c r="P17" s="539">
        <f t="shared" ref="P17:P32" si="5">IF(M17&gt;L17,M17-N17,0)</f>
        <v>0</v>
      </c>
      <c r="Q17" s="532"/>
      <c r="R17" s="532"/>
      <c r="S17" s="532"/>
      <c r="T17" s="532"/>
      <c r="U17" s="532"/>
      <c r="V17" s="532"/>
      <c r="W17" s="532"/>
      <c r="X17" s="532"/>
      <c r="Y17" s="534"/>
      <c r="Z17" s="530"/>
      <c r="AA17" s="533"/>
    </row>
    <row r="18" spans="2:27" ht="24.95" customHeight="1">
      <c r="B18" s="258" t="s">
        <v>780</v>
      </c>
      <c r="C18" s="542"/>
      <c r="D18" s="537" t="s">
        <v>495</v>
      </c>
      <c r="E18" s="537"/>
      <c r="F18" s="541"/>
      <c r="G18" s="832"/>
      <c r="H18" s="833"/>
      <c r="I18" s="802"/>
      <c r="J18" s="802"/>
      <c r="K18" s="543">
        <v>4.0000000000000001E-3</v>
      </c>
      <c r="L18" s="539">
        <f t="shared" si="1"/>
        <v>0</v>
      </c>
      <c r="M18" s="539">
        <f t="shared" si="2"/>
        <v>0</v>
      </c>
      <c r="N18" s="539">
        <f t="shared" si="3"/>
        <v>0</v>
      </c>
      <c r="O18" s="539">
        <f t="shared" si="4"/>
        <v>0</v>
      </c>
      <c r="P18" s="539">
        <f t="shared" si="5"/>
        <v>0</v>
      </c>
      <c r="Q18" s="532"/>
      <c r="R18" s="532"/>
      <c r="S18" s="532"/>
      <c r="T18" s="532"/>
      <c r="U18" s="532"/>
      <c r="V18" s="532"/>
      <c r="W18" s="532"/>
      <c r="X18" s="532"/>
      <c r="Y18" s="534"/>
      <c r="Z18" s="530"/>
      <c r="AA18" s="533"/>
    </row>
    <row r="19" spans="2:27" ht="24.95" customHeight="1">
      <c r="B19" s="258" t="s">
        <v>781</v>
      </c>
      <c r="C19" s="542"/>
      <c r="D19" s="537" t="s">
        <v>496</v>
      </c>
      <c r="E19" s="537"/>
      <c r="F19" s="541"/>
      <c r="G19" s="832"/>
      <c r="H19" s="833"/>
      <c r="I19" s="802"/>
      <c r="J19" s="802"/>
      <c r="K19" s="543">
        <v>7.0000000000000001E-3</v>
      </c>
      <c r="L19" s="539">
        <f t="shared" si="1"/>
        <v>0</v>
      </c>
      <c r="M19" s="539">
        <f t="shared" si="2"/>
        <v>0</v>
      </c>
      <c r="N19" s="539">
        <f t="shared" si="3"/>
        <v>0</v>
      </c>
      <c r="O19" s="539">
        <f t="shared" si="4"/>
        <v>0</v>
      </c>
      <c r="P19" s="539">
        <f t="shared" si="5"/>
        <v>0</v>
      </c>
      <c r="Q19" s="532"/>
      <c r="R19" s="532"/>
      <c r="S19" s="532"/>
      <c r="T19" s="532"/>
      <c r="U19" s="532"/>
      <c r="V19" s="532"/>
      <c r="W19" s="532"/>
      <c r="X19" s="532"/>
      <c r="Y19" s="534"/>
      <c r="Z19" s="530"/>
      <c r="AA19" s="533"/>
    </row>
    <row r="20" spans="2:27" ht="24.95" customHeight="1">
      <c r="B20" s="258" t="s">
        <v>785</v>
      </c>
      <c r="C20" s="540" t="s">
        <v>497</v>
      </c>
      <c r="D20" s="537"/>
      <c r="E20" s="537"/>
      <c r="F20" s="541"/>
      <c r="G20" s="801"/>
      <c r="H20" s="802"/>
      <c r="I20" s="798">
        <f>SUM(I21:I23)</f>
        <v>0</v>
      </c>
      <c r="J20" s="798">
        <f>SUM(J21:J23)</f>
        <v>0</v>
      </c>
      <c r="K20" s="544"/>
      <c r="L20" s="532"/>
      <c r="M20" s="532"/>
      <c r="N20" s="532"/>
      <c r="O20" s="532"/>
      <c r="P20" s="532"/>
      <c r="Q20" s="539">
        <f>SUM(O21:O23)</f>
        <v>0</v>
      </c>
      <c r="R20" s="539">
        <f>SUM(P21:P23)</f>
        <v>0</v>
      </c>
      <c r="S20" s="539">
        <f>MIN(Q20:R20)</f>
        <v>0</v>
      </c>
      <c r="T20" s="539">
        <f>IF(Q20&gt;R20,Q20-S20,0)</f>
        <v>0</v>
      </c>
      <c r="U20" s="539">
        <f>IF(R20&gt;Q20,R20-S20,0)</f>
        <v>0</v>
      </c>
      <c r="V20" s="532"/>
      <c r="W20" s="532"/>
      <c r="X20" s="532"/>
      <c r="Y20" s="534"/>
      <c r="Z20" s="530"/>
      <c r="AA20" s="533"/>
    </row>
    <row r="21" spans="2:27" ht="24.95" customHeight="1">
      <c r="B21" s="258" t="s">
        <v>786</v>
      </c>
      <c r="C21" s="542"/>
      <c r="D21" s="537" t="s">
        <v>498</v>
      </c>
      <c r="E21" s="537"/>
      <c r="F21" s="541"/>
      <c r="G21" s="832"/>
      <c r="H21" s="833"/>
      <c r="I21" s="802"/>
      <c r="J21" s="802"/>
      <c r="K21" s="543">
        <v>1.2500000000000001E-2</v>
      </c>
      <c r="L21" s="539">
        <f t="shared" si="1"/>
        <v>0</v>
      </c>
      <c r="M21" s="539">
        <f t="shared" si="2"/>
        <v>0</v>
      </c>
      <c r="N21" s="539">
        <f t="shared" si="3"/>
        <v>0</v>
      </c>
      <c r="O21" s="539">
        <f t="shared" si="4"/>
        <v>0</v>
      </c>
      <c r="P21" s="539">
        <f t="shared" si="5"/>
        <v>0</v>
      </c>
      <c r="Q21" s="532"/>
      <c r="R21" s="532"/>
      <c r="S21" s="532"/>
      <c r="T21" s="532"/>
      <c r="U21" s="532"/>
      <c r="V21" s="532"/>
      <c r="W21" s="532"/>
      <c r="X21" s="532"/>
      <c r="Y21" s="534"/>
      <c r="Z21" s="530"/>
      <c r="AA21" s="533"/>
    </row>
    <row r="22" spans="2:27" ht="24.95" customHeight="1">
      <c r="B22" s="258" t="s">
        <v>787</v>
      </c>
      <c r="C22" s="542"/>
      <c r="D22" s="537" t="s">
        <v>499</v>
      </c>
      <c r="E22" s="537"/>
      <c r="F22" s="541"/>
      <c r="G22" s="832"/>
      <c r="H22" s="833"/>
      <c r="I22" s="802"/>
      <c r="J22" s="802"/>
      <c r="K22" s="543">
        <v>1.7500000000000002E-2</v>
      </c>
      <c r="L22" s="539">
        <f t="shared" si="1"/>
        <v>0</v>
      </c>
      <c r="M22" s="539">
        <f t="shared" si="2"/>
        <v>0</v>
      </c>
      <c r="N22" s="539">
        <f t="shared" si="3"/>
        <v>0</v>
      </c>
      <c r="O22" s="539">
        <f t="shared" si="4"/>
        <v>0</v>
      </c>
      <c r="P22" s="539">
        <f t="shared" si="5"/>
        <v>0</v>
      </c>
      <c r="Q22" s="532"/>
      <c r="R22" s="532"/>
      <c r="S22" s="532"/>
      <c r="T22" s="532"/>
      <c r="U22" s="532"/>
      <c r="V22" s="532"/>
      <c r="W22" s="532"/>
      <c r="X22" s="532"/>
      <c r="Y22" s="534"/>
      <c r="Z22" s="530"/>
      <c r="AA22" s="533"/>
    </row>
    <row r="23" spans="2:27" ht="24.95" customHeight="1">
      <c r="B23" s="258" t="s">
        <v>788</v>
      </c>
      <c r="C23" s="542"/>
      <c r="D23" s="537" t="s">
        <v>500</v>
      </c>
      <c r="E23" s="537"/>
      <c r="F23" s="541"/>
      <c r="G23" s="832"/>
      <c r="H23" s="833"/>
      <c r="I23" s="802"/>
      <c r="J23" s="802"/>
      <c r="K23" s="543">
        <v>2.2499999999999999E-2</v>
      </c>
      <c r="L23" s="539">
        <f t="shared" si="1"/>
        <v>0</v>
      </c>
      <c r="M23" s="539">
        <f t="shared" si="2"/>
        <v>0</v>
      </c>
      <c r="N23" s="539">
        <f t="shared" si="3"/>
        <v>0</v>
      </c>
      <c r="O23" s="539">
        <f t="shared" si="4"/>
        <v>0</v>
      </c>
      <c r="P23" s="539">
        <f t="shared" si="5"/>
        <v>0</v>
      </c>
      <c r="Q23" s="532"/>
      <c r="R23" s="532"/>
      <c r="S23" s="532"/>
      <c r="T23" s="532"/>
      <c r="U23" s="532"/>
      <c r="V23" s="532"/>
      <c r="W23" s="532"/>
      <c r="X23" s="532"/>
      <c r="Y23" s="534"/>
      <c r="Z23" s="530"/>
      <c r="AA23" s="533"/>
    </row>
    <row r="24" spans="2:27" ht="24.95" customHeight="1">
      <c r="B24" s="258" t="s">
        <v>789</v>
      </c>
      <c r="C24" s="540" t="s">
        <v>501</v>
      </c>
      <c r="D24" s="537"/>
      <c r="E24" s="537"/>
      <c r="F24" s="541"/>
      <c r="G24" s="801"/>
      <c r="H24" s="802"/>
      <c r="I24" s="798">
        <f>SUM(I25:I32)</f>
        <v>0</v>
      </c>
      <c r="J24" s="798">
        <f>SUM(J25:J32)</f>
        <v>0</v>
      </c>
      <c r="K24" s="544"/>
      <c r="L24" s="532"/>
      <c r="M24" s="532"/>
      <c r="N24" s="532"/>
      <c r="O24" s="532"/>
      <c r="P24" s="532"/>
      <c r="Q24" s="539">
        <f>SUM(O25:O32)</f>
        <v>0</v>
      </c>
      <c r="R24" s="539">
        <f>SUM(P25:P32)</f>
        <v>0</v>
      </c>
      <c r="S24" s="539">
        <f>MIN(Q24:R24)</f>
        <v>0</v>
      </c>
      <c r="T24" s="539">
        <f>IF(Q24&gt;R24,Q24-S24,0)</f>
        <v>0</v>
      </c>
      <c r="U24" s="539">
        <f>IF(R24&gt;Q24,R24-S24,0)</f>
        <v>0</v>
      </c>
      <c r="V24" s="532"/>
      <c r="W24" s="532"/>
      <c r="X24" s="532"/>
      <c r="Y24" s="534"/>
      <c r="Z24" s="530"/>
      <c r="AA24" s="533"/>
    </row>
    <row r="25" spans="2:27" ht="24.95" customHeight="1">
      <c r="B25" s="258" t="s">
        <v>790</v>
      </c>
      <c r="C25" s="542"/>
      <c r="D25" s="537" t="s">
        <v>502</v>
      </c>
      <c r="E25" s="537"/>
      <c r="F25" s="541"/>
      <c r="G25" s="832"/>
      <c r="H25" s="833"/>
      <c r="I25" s="802"/>
      <c r="J25" s="802"/>
      <c r="K25" s="543">
        <v>2.75E-2</v>
      </c>
      <c r="L25" s="539">
        <f t="shared" si="1"/>
        <v>0</v>
      </c>
      <c r="M25" s="539">
        <f t="shared" si="2"/>
        <v>0</v>
      </c>
      <c r="N25" s="539">
        <f t="shared" si="3"/>
        <v>0</v>
      </c>
      <c r="O25" s="539">
        <f t="shared" si="4"/>
        <v>0</v>
      </c>
      <c r="P25" s="539">
        <f t="shared" si="5"/>
        <v>0</v>
      </c>
      <c r="Q25" s="532"/>
      <c r="R25" s="532"/>
      <c r="S25" s="532"/>
      <c r="T25" s="532"/>
      <c r="U25" s="532"/>
      <c r="V25" s="532"/>
      <c r="W25" s="532"/>
      <c r="X25" s="532"/>
      <c r="Y25" s="534"/>
      <c r="Z25" s="530"/>
      <c r="AA25" s="533"/>
    </row>
    <row r="26" spans="2:27" ht="24.95" customHeight="1">
      <c r="B26" s="258" t="s">
        <v>791</v>
      </c>
      <c r="C26" s="542"/>
      <c r="D26" s="537" t="s">
        <v>503</v>
      </c>
      <c r="E26" s="537"/>
      <c r="F26" s="541"/>
      <c r="G26" s="832"/>
      <c r="H26" s="833"/>
      <c r="I26" s="802"/>
      <c r="J26" s="802"/>
      <c r="K26" s="543">
        <v>3.2500000000000001E-2</v>
      </c>
      <c r="L26" s="539">
        <f t="shared" si="1"/>
        <v>0</v>
      </c>
      <c r="M26" s="539">
        <f t="shared" si="2"/>
        <v>0</v>
      </c>
      <c r="N26" s="539">
        <f t="shared" si="3"/>
        <v>0</v>
      </c>
      <c r="O26" s="539">
        <f t="shared" si="4"/>
        <v>0</v>
      </c>
      <c r="P26" s="539">
        <f t="shared" si="5"/>
        <v>0</v>
      </c>
      <c r="Q26" s="532"/>
      <c r="R26" s="532"/>
      <c r="S26" s="532"/>
      <c r="T26" s="532"/>
      <c r="U26" s="532"/>
      <c r="V26" s="532"/>
      <c r="W26" s="532"/>
      <c r="X26" s="532"/>
      <c r="Y26" s="534"/>
      <c r="Z26" s="530"/>
      <c r="AA26" s="533"/>
    </row>
    <row r="27" spans="2:27" ht="24.95" customHeight="1">
      <c r="B27" s="258" t="s">
        <v>792</v>
      </c>
      <c r="C27" s="542"/>
      <c r="D27" s="537" t="s">
        <v>504</v>
      </c>
      <c r="E27" s="537"/>
      <c r="F27" s="541"/>
      <c r="G27" s="832"/>
      <c r="H27" s="833"/>
      <c r="I27" s="802"/>
      <c r="J27" s="802"/>
      <c r="K27" s="543">
        <v>3.7499999999999999E-2</v>
      </c>
      <c r="L27" s="539">
        <f t="shared" si="1"/>
        <v>0</v>
      </c>
      <c r="M27" s="539">
        <f t="shared" si="2"/>
        <v>0</v>
      </c>
      <c r="N27" s="539">
        <f t="shared" si="3"/>
        <v>0</v>
      </c>
      <c r="O27" s="539">
        <f t="shared" si="4"/>
        <v>0</v>
      </c>
      <c r="P27" s="539">
        <f t="shared" si="5"/>
        <v>0</v>
      </c>
      <c r="Q27" s="532"/>
      <c r="R27" s="532"/>
      <c r="S27" s="532"/>
      <c r="T27" s="532"/>
      <c r="U27" s="532"/>
      <c r="V27" s="532"/>
      <c r="W27" s="532"/>
      <c r="X27" s="532"/>
      <c r="Y27" s="534"/>
      <c r="Z27" s="530"/>
      <c r="AA27" s="533"/>
    </row>
    <row r="28" spans="2:27" ht="24.95" customHeight="1">
      <c r="B28" s="258" t="s">
        <v>793</v>
      </c>
      <c r="C28" s="542"/>
      <c r="D28" s="537" t="s">
        <v>505</v>
      </c>
      <c r="E28" s="537"/>
      <c r="F28" s="541"/>
      <c r="G28" s="832"/>
      <c r="H28" s="833"/>
      <c r="I28" s="802"/>
      <c r="J28" s="802"/>
      <c r="K28" s="543">
        <v>4.4999999999999998E-2</v>
      </c>
      <c r="L28" s="539">
        <f t="shared" si="1"/>
        <v>0</v>
      </c>
      <c r="M28" s="539">
        <f t="shared" si="2"/>
        <v>0</v>
      </c>
      <c r="N28" s="539">
        <f t="shared" si="3"/>
        <v>0</v>
      </c>
      <c r="O28" s="539">
        <f t="shared" si="4"/>
        <v>0</v>
      </c>
      <c r="P28" s="539">
        <f t="shared" si="5"/>
        <v>0</v>
      </c>
      <c r="Q28" s="532"/>
      <c r="R28" s="532"/>
      <c r="S28" s="532"/>
      <c r="T28" s="532"/>
      <c r="U28" s="532"/>
      <c r="V28" s="532"/>
      <c r="W28" s="532"/>
      <c r="X28" s="532"/>
      <c r="Y28" s="534"/>
      <c r="Z28" s="530"/>
      <c r="AA28" s="533"/>
    </row>
    <row r="29" spans="2:27" ht="24.95" customHeight="1">
      <c r="B29" s="258" t="s">
        <v>794</v>
      </c>
      <c r="C29" s="542"/>
      <c r="D29" s="537" t="s">
        <v>506</v>
      </c>
      <c r="E29" s="537"/>
      <c r="F29" s="541"/>
      <c r="G29" s="832"/>
      <c r="H29" s="833"/>
      <c r="I29" s="802"/>
      <c r="J29" s="802"/>
      <c r="K29" s="543">
        <v>5.2499999999999998E-2</v>
      </c>
      <c r="L29" s="539">
        <f t="shared" si="1"/>
        <v>0</v>
      </c>
      <c r="M29" s="539">
        <f t="shared" si="2"/>
        <v>0</v>
      </c>
      <c r="N29" s="539">
        <f t="shared" si="3"/>
        <v>0</v>
      </c>
      <c r="O29" s="539">
        <f t="shared" si="4"/>
        <v>0</v>
      </c>
      <c r="P29" s="539">
        <f t="shared" si="5"/>
        <v>0</v>
      </c>
      <c r="Q29" s="532"/>
      <c r="R29" s="532"/>
      <c r="S29" s="532"/>
      <c r="T29" s="532"/>
      <c r="U29" s="532"/>
      <c r="V29" s="532"/>
      <c r="W29" s="532"/>
      <c r="X29" s="532"/>
      <c r="Y29" s="534"/>
      <c r="Z29" s="530"/>
      <c r="AA29" s="533"/>
    </row>
    <row r="30" spans="2:27" ht="24.95" customHeight="1">
      <c r="B30" s="258" t="s">
        <v>795</v>
      </c>
      <c r="C30" s="542"/>
      <c r="D30" s="537" t="s">
        <v>507</v>
      </c>
      <c r="E30" s="537"/>
      <c r="F30" s="541"/>
      <c r="G30" s="832"/>
      <c r="H30" s="833"/>
      <c r="I30" s="802"/>
      <c r="J30" s="802"/>
      <c r="K30" s="543">
        <v>0.06</v>
      </c>
      <c r="L30" s="539">
        <f t="shared" si="1"/>
        <v>0</v>
      </c>
      <c r="M30" s="539">
        <f t="shared" si="2"/>
        <v>0</v>
      </c>
      <c r="N30" s="539">
        <f t="shared" si="3"/>
        <v>0</v>
      </c>
      <c r="O30" s="539">
        <f t="shared" si="4"/>
        <v>0</v>
      </c>
      <c r="P30" s="539">
        <f t="shared" si="5"/>
        <v>0</v>
      </c>
      <c r="Q30" s="532"/>
      <c r="R30" s="532"/>
      <c r="S30" s="532"/>
      <c r="T30" s="532"/>
      <c r="U30" s="532"/>
      <c r="V30" s="532"/>
      <c r="W30" s="532"/>
      <c r="X30" s="532"/>
      <c r="Y30" s="534"/>
      <c r="Z30" s="530"/>
      <c r="AA30" s="533"/>
    </row>
    <row r="31" spans="2:27" ht="24.95" customHeight="1">
      <c r="B31" s="258" t="s">
        <v>796</v>
      </c>
      <c r="C31" s="542"/>
      <c r="D31" s="537" t="s">
        <v>508</v>
      </c>
      <c r="E31" s="537"/>
      <c r="F31" s="541"/>
      <c r="G31" s="832"/>
      <c r="H31" s="833"/>
      <c r="I31" s="802"/>
      <c r="J31" s="802"/>
      <c r="K31" s="543">
        <v>0.08</v>
      </c>
      <c r="L31" s="539">
        <f t="shared" si="1"/>
        <v>0</v>
      </c>
      <c r="M31" s="539">
        <f t="shared" si="2"/>
        <v>0</v>
      </c>
      <c r="N31" s="539">
        <f t="shared" si="3"/>
        <v>0</v>
      </c>
      <c r="O31" s="539">
        <f t="shared" si="4"/>
        <v>0</v>
      </c>
      <c r="P31" s="539">
        <f t="shared" si="5"/>
        <v>0</v>
      </c>
      <c r="Q31" s="532"/>
      <c r="R31" s="532"/>
      <c r="S31" s="532"/>
      <c r="T31" s="532"/>
      <c r="U31" s="532"/>
      <c r="V31" s="532"/>
      <c r="W31" s="532"/>
      <c r="X31" s="532"/>
      <c r="Y31" s="534"/>
      <c r="Z31" s="530"/>
      <c r="AA31" s="533"/>
    </row>
    <row r="32" spans="2:27" ht="24.95" customHeight="1">
      <c r="B32" s="258" t="s">
        <v>797</v>
      </c>
      <c r="C32" s="542"/>
      <c r="D32" s="537" t="s">
        <v>509</v>
      </c>
      <c r="E32" s="537"/>
      <c r="F32" s="541"/>
      <c r="G32" s="832"/>
      <c r="H32" s="833"/>
      <c r="I32" s="802"/>
      <c r="J32" s="802"/>
      <c r="K32" s="543">
        <v>0.125</v>
      </c>
      <c r="L32" s="539">
        <f t="shared" si="1"/>
        <v>0</v>
      </c>
      <c r="M32" s="539">
        <f t="shared" si="2"/>
        <v>0</v>
      </c>
      <c r="N32" s="539">
        <f t="shared" si="3"/>
        <v>0</v>
      </c>
      <c r="O32" s="539">
        <f t="shared" si="4"/>
        <v>0</v>
      </c>
      <c r="P32" s="539">
        <f t="shared" si="5"/>
        <v>0</v>
      </c>
      <c r="Q32" s="532"/>
      <c r="R32" s="532"/>
      <c r="S32" s="532"/>
      <c r="T32" s="532"/>
      <c r="U32" s="532"/>
      <c r="V32" s="532"/>
      <c r="W32" s="532"/>
      <c r="X32" s="532"/>
      <c r="Y32" s="534"/>
      <c r="Z32" s="534"/>
      <c r="AA32" s="535"/>
    </row>
    <row r="33" spans="2:27" ht="24.95" customHeight="1">
      <c r="B33" s="258" t="s">
        <v>798</v>
      </c>
      <c r="C33" s="536" t="s">
        <v>510</v>
      </c>
      <c r="D33" s="537"/>
      <c r="E33" s="537"/>
      <c r="F33" s="538"/>
      <c r="G33" s="801"/>
      <c r="H33" s="802"/>
      <c r="I33" s="802"/>
      <c r="J33" s="802"/>
      <c r="K33" s="531"/>
      <c r="L33" s="532"/>
      <c r="M33" s="532"/>
      <c r="N33" s="532"/>
      <c r="O33" s="532"/>
      <c r="P33" s="532"/>
      <c r="Q33" s="532"/>
      <c r="R33" s="532"/>
      <c r="S33" s="532"/>
      <c r="T33" s="532"/>
      <c r="U33" s="532"/>
      <c r="V33" s="532"/>
      <c r="W33" s="532"/>
      <c r="X33" s="532"/>
      <c r="Y33" s="802"/>
      <c r="Z33" s="802"/>
      <c r="AA33" s="533"/>
    </row>
    <row r="34" spans="2:27" ht="24.95" customHeight="1">
      <c r="B34" s="258" t="s">
        <v>799</v>
      </c>
      <c r="C34" s="540" t="s">
        <v>492</v>
      </c>
      <c r="D34" s="545"/>
      <c r="E34" s="537"/>
      <c r="F34" s="538"/>
      <c r="G34" s="801"/>
      <c r="H34" s="802"/>
      <c r="I34" s="802"/>
      <c r="J34" s="802"/>
      <c r="K34" s="531"/>
      <c r="L34" s="532"/>
      <c r="M34" s="532"/>
      <c r="N34" s="532"/>
      <c r="O34" s="532"/>
      <c r="P34" s="532"/>
      <c r="Q34" s="532"/>
      <c r="R34" s="532"/>
      <c r="S34" s="532"/>
      <c r="T34" s="532"/>
      <c r="U34" s="532"/>
      <c r="V34" s="532"/>
      <c r="W34" s="532"/>
      <c r="X34" s="532"/>
      <c r="Y34" s="534"/>
      <c r="Z34" s="530"/>
      <c r="AA34" s="533"/>
    </row>
    <row r="35" spans="2:27" ht="24.95" customHeight="1">
      <c r="B35" s="258" t="s">
        <v>800</v>
      </c>
      <c r="C35" s="540" t="s">
        <v>497</v>
      </c>
      <c r="D35" s="545"/>
      <c r="E35" s="537"/>
      <c r="F35" s="538"/>
      <c r="G35" s="801"/>
      <c r="H35" s="802"/>
      <c r="I35" s="802"/>
      <c r="J35" s="802"/>
      <c r="K35" s="531"/>
      <c r="L35" s="532"/>
      <c r="M35" s="532"/>
      <c r="N35" s="532"/>
      <c r="O35" s="532"/>
      <c r="P35" s="532"/>
      <c r="Q35" s="532"/>
      <c r="R35" s="532"/>
      <c r="S35" s="532"/>
      <c r="T35" s="532"/>
      <c r="U35" s="532"/>
      <c r="V35" s="532"/>
      <c r="W35" s="532"/>
      <c r="X35" s="532"/>
      <c r="Y35" s="534"/>
      <c r="Z35" s="530"/>
      <c r="AA35" s="533"/>
    </row>
    <row r="36" spans="2:27" ht="24.95" customHeight="1">
      <c r="B36" s="258" t="s">
        <v>801</v>
      </c>
      <c r="C36" s="540" t="s">
        <v>501</v>
      </c>
      <c r="D36" s="545"/>
      <c r="E36" s="537"/>
      <c r="F36" s="538"/>
      <c r="G36" s="801"/>
      <c r="H36" s="802"/>
      <c r="I36" s="802"/>
      <c r="J36" s="802"/>
      <c r="K36" s="531"/>
      <c r="L36" s="532"/>
      <c r="M36" s="532"/>
      <c r="N36" s="532"/>
      <c r="O36" s="532"/>
      <c r="P36" s="532"/>
      <c r="Q36" s="532"/>
      <c r="R36" s="532"/>
      <c r="S36" s="532"/>
      <c r="T36" s="532"/>
      <c r="U36" s="532"/>
      <c r="V36" s="532"/>
      <c r="W36" s="532"/>
      <c r="X36" s="532"/>
      <c r="Y36" s="534"/>
      <c r="Z36" s="530"/>
      <c r="AA36" s="533"/>
    </row>
    <row r="37" spans="2:27" ht="24.95" customHeight="1">
      <c r="B37" s="258" t="s">
        <v>802</v>
      </c>
      <c r="C37" s="526" t="s">
        <v>511</v>
      </c>
      <c r="D37" s="537"/>
      <c r="E37" s="537"/>
      <c r="F37" s="538"/>
      <c r="G37" s="801"/>
      <c r="H37" s="802"/>
      <c r="I37" s="802"/>
      <c r="J37" s="802"/>
      <c r="K37" s="531"/>
      <c r="L37" s="532"/>
      <c r="M37" s="532"/>
      <c r="N37" s="532"/>
      <c r="O37" s="532"/>
      <c r="P37" s="532"/>
      <c r="Q37" s="532"/>
      <c r="R37" s="532"/>
      <c r="S37" s="532"/>
      <c r="T37" s="532"/>
      <c r="U37" s="532"/>
      <c r="V37" s="532"/>
      <c r="W37" s="532"/>
      <c r="X37" s="532"/>
      <c r="Y37" s="802"/>
      <c r="Z37" s="798">
        <f>Z38+Z47+Z48</f>
        <v>0</v>
      </c>
      <c r="AA37" s="533"/>
    </row>
    <row r="38" spans="2:27" ht="24.95" customHeight="1">
      <c r="B38" s="258">
        <v>251</v>
      </c>
      <c r="C38" s="546" t="s">
        <v>513</v>
      </c>
      <c r="D38" s="547"/>
      <c r="E38" s="547"/>
      <c r="F38" s="548"/>
      <c r="G38" s="834"/>
      <c r="H38" s="835"/>
      <c r="I38" s="835"/>
      <c r="J38" s="835"/>
      <c r="K38" s="531"/>
      <c r="L38" s="532"/>
      <c r="M38" s="532"/>
      <c r="N38" s="532"/>
      <c r="O38" s="532"/>
      <c r="P38" s="532"/>
      <c r="Q38" s="532"/>
      <c r="R38" s="532"/>
      <c r="S38" s="532"/>
      <c r="T38" s="532"/>
      <c r="U38" s="532"/>
      <c r="V38" s="532"/>
      <c r="W38" s="532"/>
      <c r="X38" s="532"/>
      <c r="Y38" s="550"/>
      <c r="Z38" s="798">
        <f>Z39+Z40+Z44+Z45+Z46</f>
        <v>0</v>
      </c>
      <c r="AA38" s="533"/>
    </row>
    <row r="39" spans="2:27" ht="24.95" customHeight="1">
      <c r="B39" s="258" t="s">
        <v>803</v>
      </c>
      <c r="C39" s="551" t="s">
        <v>514</v>
      </c>
      <c r="D39" s="552"/>
      <c r="E39" s="552"/>
      <c r="F39" s="553"/>
      <c r="G39" s="801"/>
      <c r="H39" s="802"/>
      <c r="I39" s="802"/>
      <c r="J39" s="802"/>
      <c r="K39" s="531"/>
      <c r="L39" s="532"/>
      <c r="M39" s="532"/>
      <c r="N39" s="532"/>
      <c r="O39" s="532"/>
      <c r="P39" s="532"/>
      <c r="Q39" s="532"/>
      <c r="R39" s="532"/>
      <c r="S39" s="532"/>
      <c r="T39" s="532"/>
      <c r="U39" s="532"/>
      <c r="V39" s="532"/>
      <c r="W39" s="532"/>
      <c r="X39" s="532"/>
      <c r="Y39" s="802"/>
      <c r="Z39" s="802"/>
      <c r="AA39" s="533"/>
    </row>
    <row r="40" spans="2:27" ht="24.95" customHeight="1">
      <c r="B40" s="258" t="s">
        <v>804</v>
      </c>
      <c r="C40" s="551" t="s">
        <v>515</v>
      </c>
      <c r="D40" s="547"/>
      <c r="E40" s="547"/>
      <c r="F40" s="553"/>
      <c r="G40" s="801"/>
      <c r="H40" s="802"/>
      <c r="I40" s="802"/>
      <c r="J40" s="802"/>
      <c r="K40" s="531"/>
      <c r="L40" s="532"/>
      <c r="M40" s="532"/>
      <c r="N40" s="532"/>
      <c r="O40" s="532"/>
      <c r="P40" s="532"/>
      <c r="Q40" s="532"/>
      <c r="R40" s="532"/>
      <c r="S40" s="532"/>
      <c r="T40" s="532"/>
      <c r="U40" s="532"/>
      <c r="V40" s="532"/>
      <c r="W40" s="532"/>
      <c r="X40" s="532"/>
      <c r="Y40" s="802"/>
      <c r="Z40" s="798">
        <f>Z41+Z42+Z43</f>
        <v>0</v>
      </c>
      <c r="AA40" s="533"/>
    </row>
    <row r="41" spans="2:27" ht="24.95" customHeight="1">
      <c r="B41" s="258" t="s">
        <v>805</v>
      </c>
      <c r="C41" s="554" t="s">
        <v>516</v>
      </c>
      <c r="D41" s="547"/>
      <c r="E41" s="555"/>
      <c r="F41" s="553"/>
      <c r="G41" s="801"/>
      <c r="H41" s="802"/>
      <c r="I41" s="802"/>
      <c r="J41" s="802"/>
      <c r="K41" s="531"/>
      <c r="L41" s="532"/>
      <c r="M41" s="532"/>
      <c r="N41" s="532"/>
      <c r="O41" s="532"/>
      <c r="P41" s="532"/>
      <c r="Q41" s="532"/>
      <c r="R41" s="532"/>
      <c r="S41" s="532"/>
      <c r="T41" s="532"/>
      <c r="U41" s="532"/>
      <c r="V41" s="532"/>
      <c r="W41" s="532"/>
      <c r="X41" s="532"/>
      <c r="Y41" s="802"/>
      <c r="Z41" s="802"/>
      <c r="AA41" s="533"/>
    </row>
    <row r="42" spans="2:27" ht="24.95" customHeight="1">
      <c r="B42" s="258" t="s">
        <v>806</v>
      </c>
      <c r="C42" s="554" t="s">
        <v>517</v>
      </c>
      <c r="D42" s="547"/>
      <c r="E42" s="555"/>
      <c r="F42" s="553"/>
      <c r="G42" s="801"/>
      <c r="H42" s="802"/>
      <c r="I42" s="802"/>
      <c r="J42" s="802"/>
      <c r="K42" s="531"/>
      <c r="L42" s="532"/>
      <c r="M42" s="532"/>
      <c r="N42" s="532"/>
      <c r="O42" s="532"/>
      <c r="P42" s="532"/>
      <c r="Q42" s="532"/>
      <c r="R42" s="532"/>
      <c r="S42" s="532"/>
      <c r="T42" s="532"/>
      <c r="U42" s="532"/>
      <c r="V42" s="532"/>
      <c r="W42" s="532"/>
      <c r="X42" s="532"/>
      <c r="Y42" s="802"/>
      <c r="Z42" s="802"/>
      <c r="AA42" s="533"/>
    </row>
    <row r="43" spans="2:27" ht="24.95" customHeight="1">
      <c r="B43" s="258" t="s">
        <v>807</v>
      </c>
      <c r="C43" s="554" t="s">
        <v>518</v>
      </c>
      <c r="D43" s="547"/>
      <c r="E43" s="555"/>
      <c r="F43" s="553"/>
      <c r="G43" s="801"/>
      <c r="H43" s="802"/>
      <c r="I43" s="802"/>
      <c r="J43" s="802"/>
      <c r="K43" s="531"/>
      <c r="L43" s="532"/>
      <c r="M43" s="532"/>
      <c r="N43" s="532"/>
      <c r="O43" s="532"/>
      <c r="P43" s="532"/>
      <c r="Q43" s="532"/>
      <c r="R43" s="532"/>
      <c r="S43" s="532"/>
      <c r="T43" s="532"/>
      <c r="U43" s="532"/>
      <c r="V43" s="532"/>
      <c r="W43" s="532"/>
      <c r="X43" s="532"/>
      <c r="Y43" s="802"/>
      <c r="Z43" s="802"/>
      <c r="AA43" s="533"/>
    </row>
    <row r="44" spans="2:27" ht="24.95" customHeight="1">
      <c r="B44" s="258" t="s">
        <v>808</v>
      </c>
      <c r="C44" s="551" t="s">
        <v>519</v>
      </c>
      <c r="D44" s="547"/>
      <c r="E44" s="547"/>
      <c r="F44" s="553"/>
      <c r="G44" s="801"/>
      <c r="H44" s="802"/>
      <c r="I44" s="802"/>
      <c r="J44" s="802"/>
      <c r="K44" s="531"/>
      <c r="L44" s="532"/>
      <c r="M44" s="532"/>
      <c r="N44" s="532"/>
      <c r="O44" s="532"/>
      <c r="P44" s="532"/>
      <c r="Q44" s="532"/>
      <c r="R44" s="532"/>
      <c r="S44" s="532"/>
      <c r="T44" s="532"/>
      <c r="U44" s="532"/>
      <c r="V44" s="532"/>
      <c r="W44" s="532"/>
      <c r="X44" s="532"/>
      <c r="Y44" s="802"/>
      <c r="Z44" s="798">
        <f>Y44*0.08</f>
        <v>0</v>
      </c>
      <c r="AA44" s="533"/>
    </row>
    <row r="45" spans="2:27" ht="24.95" customHeight="1">
      <c r="B45" s="258" t="s">
        <v>809</v>
      </c>
      <c r="C45" s="551" t="s">
        <v>520</v>
      </c>
      <c r="D45" s="547"/>
      <c r="E45" s="547"/>
      <c r="F45" s="553"/>
      <c r="G45" s="801"/>
      <c r="H45" s="802"/>
      <c r="I45" s="802"/>
      <c r="J45" s="802"/>
      <c r="K45" s="531"/>
      <c r="L45" s="532"/>
      <c r="M45" s="532"/>
      <c r="N45" s="532"/>
      <c r="O45" s="532"/>
      <c r="P45" s="532"/>
      <c r="Q45" s="532"/>
      <c r="R45" s="532"/>
      <c r="S45" s="532"/>
      <c r="T45" s="532"/>
      <c r="U45" s="532"/>
      <c r="V45" s="532"/>
      <c r="W45" s="532"/>
      <c r="X45" s="532"/>
      <c r="Y45" s="802"/>
      <c r="Z45" s="798">
        <f>Y45*0.12</f>
        <v>0</v>
      </c>
      <c r="AA45" s="533"/>
    </row>
    <row r="46" spans="2:27" ht="24.95" customHeight="1">
      <c r="B46" s="258" t="s">
        <v>810</v>
      </c>
      <c r="C46" s="556" t="s">
        <v>522</v>
      </c>
      <c r="D46" s="547"/>
      <c r="E46" s="547"/>
      <c r="F46" s="553"/>
      <c r="G46" s="801"/>
      <c r="H46" s="802"/>
      <c r="I46" s="802"/>
      <c r="J46" s="802"/>
      <c r="K46" s="531"/>
      <c r="L46" s="532"/>
      <c r="M46" s="532"/>
      <c r="N46" s="532"/>
      <c r="O46" s="532"/>
      <c r="P46" s="532"/>
      <c r="Q46" s="532"/>
      <c r="R46" s="532"/>
      <c r="S46" s="532"/>
      <c r="T46" s="532"/>
      <c r="U46" s="532"/>
      <c r="V46" s="532"/>
      <c r="W46" s="532"/>
      <c r="X46" s="532"/>
      <c r="Y46" s="802"/>
      <c r="Z46" s="802"/>
      <c r="AA46" s="533"/>
    </row>
    <row r="47" spans="2:27" ht="24.95" customHeight="1">
      <c r="B47" s="258">
        <v>325</v>
      </c>
      <c r="C47" s="546" t="s">
        <v>524</v>
      </c>
      <c r="D47" s="557"/>
      <c r="E47" s="547"/>
      <c r="F47" s="548"/>
      <c r="G47" s="549"/>
      <c r="H47" s="550"/>
      <c r="I47" s="550"/>
      <c r="J47" s="550"/>
      <c r="K47" s="531"/>
      <c r="L47" s="532"/>
      <c r="M47" s="532"/>
      <c r="N47" s="532"/>
      <c r="O47" s="532"/>
      <c r="P47" s="532"/>
      <c r="Q47" s="532"/>
      <c r="R47" s="532"/>
      <c r="S47" s="532"/>
      <c r="T47" s="532"/>
      <c r="U47" s="532"/>
      <c r="V47" s="532"/>
      <c r="W47" s="532"/>
      <c r="X47" s="532"/>
      <c r="Y47" s="550"/>
      <c r="Z47" s="839"/>
      <c r="AA47" s="533"/>
    </row>
    <row r="48" spans="2:27" ht="24.95" customHeight="1">
      <c r="B48" s="258">
        <v>330</v>
      </c>
      <c r="C48" s="546" t="s">
        <v>525</v>
      </c>
      <c r="D48" s="557"/>
      <c r="E48" s="547"/>
      <c r="F48" s="548"/>
      <c r="G48" s="549"/>
      <c r="H48" s="550"/>
      <c r="I48" s="550"/>
      <c r="J48" s="550"/>
      <c r="K48" s="531"/>
      <c r="L48" s="532"/>
      <c r="M48" s="532"/>
      <c r="N48" s="532"/>
      <c r="O48" s="532"/>
      <c r="P48" s="532"/>
      <c r="Q48" s="532"/>
      <c r="R48" s="532"/>
      <c r="S48" s="532"/>
      <c r="T48" s="532"/>
      <c r="U48" s="532"/>
      <c r="V48" s="532"/>
      <c r="W48" s="532"/>
      <c r="X48" s="532"/>
      <c r="Y48" s="550"/>
      <c r="Z48" s="839"/>
      <c r="AA48" s="533"/>
    </row>
    <row r="49" spans="2:27" ht="24.95" customHeight="1">
      <c r="B49" s="258" t="s">
        <v>811</v>
      </c>
      <c r="C49" s="542" t="s">
        <v>526</v>
      </c>
      <c r="D49" s="558"/>
      <c r="E49" s="537"/>
      <c r="F49" s="559"/>
      <c r="G49" s="560"/>
      <c r="H49" s="561"/>
      <c r="I49" s="561"/>
      <c r="J49" s="561"/>
      <c r="K49" s="562"/>
      <c r="L49" s="563"/>
      <c r="M49" s="563"/>
      <c r="N49" s="563"/>
      <c r="O49" s="563"/>
      <c r="P49" s="563"/>
      <c r="Q49" s="563"/>
      <c r="R49" s="563"/>
      <c r="S49" s="563"/>
      <c r="T49" s="563"/>
      <c r="U49" s="563"/>
      <c r="V49" s="563"/>
      <c r="W49" s="563"/>
      <c r="X49" s="563"/>
      <c r="Y49" s="561"/>
      <c r="Z49" s="798">
        <f>Z50+Z51+Z52+Z53+Z54</f>
        <v>0</v>
      </c>
      <c r="AA49" s="533"/>
    </row>
    <row r="50" spans="2:27" ht="24.95" customHeight="1">
      <c r="B50" s="258">
        <v>360</v>
      </c>
      <c r="C50" s="536" t="s">
        <v>527</v>
      </c>
      <c r="D50" s="558"/>
      <c r="E50" s="537"/>
      <c r="F50" s="559"/>
      <c r="G50" s="560"/>
      <c r="H50" s="561"/>
      <c r="I50" s="561"/>
      <c r="J50" s="561"/>
      <c r="K50" s="562"/>
      <c r="L50" s="563"/>
      <c r="M50" s="563"/>
      <c r="N50" s="563"/>
      <c r="O50" s="563"/>
      <c r="P50" s="563"/>
      <c r="Q50" s="563"/>
      <c r="R50" s="563"/>
      <c r="S50" s="563"/>
      <c r="T50" s="563"/>
      <c r="U50" s="563"/>
      <c r="V50" s="563"/>
      <c r="W50" s="563"/>
      <c r="X50" s="563"/>
      <c r="Y50" s="561"/>
      <c r="Z50" s="841"/>
      <c r="AA50" s="533"/>
    </row>
    <row r="51" spans="2:27" ht="24.95" customHeight="1">
      <c r="B51" s="258">
        <v>370</v>
      </c>
      <c r="C51" s="536" t="s">
        <v>528</v>
      </c>
      <c r="D51" s="558"/>
      <c r="E51" s="537"/>
      <c r="F51" s="559"/>
      <c r="G51" s="560"/>
      <c r="H51" s="561"/>
      <c r="I51" s="561"/>
      <c r="J51" s="561"/>
      <c r="K51" s="562"/>
      <c r="L51" s="563"/>
      <c r="M51" s="563"/>
      <c r="N51" s="563"/>
      <c r="O51" s="563"/>
      <c r="P51" s="563"/>
      <c r="Q51" s="563"/>
      <c r="R51" s="563"/>
      <c r="S51" s="563"/>
      <c r="T51" s="563"/>
      <c r="U51" s="563"/>
      <c r="V51" s="563"/>
      <c r="W51" s="563"/>
      <c r="X51" s="563"/>
      <c r="Y51" s="561"/>
      <c r="Z51" s="841"/>
      <c r="AA51" s="533"/>
    </row>
    <row r="52" spans="2:27" ht="24.95" customHeight="1">
      <c r="B52" s="258">
        <v>380</v>
      </c>
      <c r="C52" s="536" t="s">
        <v>529</v>
      </c>
      <c r="D52" s="558"/>
      <c r="E52" s="537"/>
      <c r="F52" s="559"/>
      <c r="G52" s="560"/>
      <c r="H52" s="561"/>
      <c r="I52" s="561"/>
      <c r="J52" s="561"/>
      <c r="K52" s="562"/>
      <c r="L52" s="563"/>
      <c r="M52" s="563"/>
      <c r="N52" s="563"/>
      <c r="O52" s="563"/>
      <c r="P52" s="563"/>
      <c r="Q52" s="563"/>
      <c r="R52" s="563"/>
      <c r="S52" s="563"/>
      <c r="T52" s="563"/>
      <c r="U52" s="563"/>
      <c r="V52" s="563"/>
      <c r="W52" s="563"/>
      <c r="X52" s="563"/>
      <c r="Y52" s="561"/>
      <c r="Z52" s="841"/>
      <c r="AA52" s="533"/>
    </row>
    <row r="53" spans="2:27" ht="24.95" customHeight="1">
      <c r="B53" s="761" t="s">
        <v>530</v>
      </c>
      <c r="C53" s="1145" t="s">
        <v>531</v>
      </c>
      <c r="D53" s="767"/>
      <c r="E53" s="768"/>
      <c r="F53" s="1141"/>
      <c r="G53" s="604"/>
      <c r="H53" s="605"/>
      <c r="I53" s="605"/>
      <c r="J53" s="605"/>
      <c r="K53" s="606"/>
      <c r="L53" s="607"/>
      <c r="M53" s="607"/>
      <c r="N53" s="607"/>
      <c r="O53" s="607"/>
      <c r="P53" s="607"/>
      <c r="Q53" s="607"/>
      <c r="R53" s="607"/>
      <c r="S53" s="607"/>
      <c r="T53" s="607"/>
      <c r="U53" s="607"/>
      <c r="V53" s="607"/>
      <c r="W53" s="607"/>
      <c r="X53" s="607"/>
      <c r="Y53" s="605"/>
      <c r="Z53" s="843"/>
      <c r="AA53" s="571"/>
    </row>
    <row r="54" spans="2:27" ht="24.95" customHeight="1" thickBot="1">
      <c r="B54" s="277">
        <v>390</v>
      </c>
      <c r="C54" s="564" t="s">
        <v>532</v>
      </c>
      <c r="D54" s="565"/>
      <c r="E54" s="565"/>
      <c r="F54" s="566"/>
      <c r="G54" s="567"/>
      <c r="H54" s="568"/>
      <c r="I54" s="568"/>
      <c r="J54" s="568"/>
      <c r="K54" s="569"/>
      <c r="L54" s="570"/>
      <c r="M54" s="570"/>
      <c r="N54" s="570"/>
      <c r="O54" s="570"/>
      <c r="P54" s="570"/>
      <c r="Q54" s="570"/>
      <c r="R54" s="570"/>
      <c r="S54" s="570"/>
      <c r="T54" s="570"/>
      <c r="U54" s="570"/>
      <c r="V54" s="570"/>
      <c r="W54" s="570"/>
      <c r="X54" s="570"/>
      <c r="Y54" s="568"/>
      <c r="Z54" s="811"/>
      <c r="AA54" s="571"/>
    </row>
    <row r="55" spans="2:27" ht="15">
      <c r="B55" s="284"/>
      <c r="C55" s="285"/>
      <c r="D55" s="285"/>
      <c r="E55" s="285"/>
      <c r="F55" s="285"/>
      <c r="G55" s="286"/>
      <c r="H55" s="286"/>
      <c r="I55" s="286"/>
      <c r="J55" s="286"/>
      <c r="K55" s="284"/>
      <c r="L55" s="286"/>
      <c r="M55" s="286"/>
      <c r="N55" s="286"/>
      <c r="O55" s="286"/>
      <c r="P55" s="286"/>
      <c r="Q55" s="286"/>
      <c r="R55" s="286"/>
      <c r="S55" s="286"/>
      <c r="T55" s="286"/>
      <c r="U55" s="286"/>
      <c r="V55" s="286"/>
      <c r="W55" s="286"/>
      <c r="X55" s="286"/>
      <c r="Y55" s="286"/>
      <c r="Z55" s="285"/>
      <c r="AA55" s="285"/>
    </row>
  </sheetData>
  <sheetProtection algorithmName="SHA-512" hashValue="EaOLVWwnlbAKMLerMf2BHkFCPDnUBGhyW6ALCPl/cyGdyV6jFj/Hlf8XNwGjjPDOGagmr+GgJuOg54Celx3K5g==" saltValue="j9rKqgTAPxxqK1RmKDfR5w==" spinCount="100000" sheet="1" objects="1" scenarios="1"/>
  <mergeCells count="17">
    <mergeCell ref="Y7:Y8"/>
    <mergeCell ref="C12:F12"/>
    <mergeCell ref="B2:AA2"/>
    <mergeCell ref="G6:Y6"/>
    <mergeCell ref="Z6:Z8"/>
    <mergeCell ref="AA6:AA8"/>
    <mergeCell ref="G7:H7"/>
    <mergeCell ref="I7:J7"/>
    <mergeCell ref="K7:K8"/>
    <mergeCell ref="L7:M8"/>
    <mergeCell ref="N7:N8"/>
    <mergeCell ref="O7:P8"/>
    <mergeCell ref="C13:F13"/>
    <mergeCell ref="Q7:R8"/>
    <mergeCell ref="S7:S8"/>
    <mergeCell ref="T7:U8"/>
    <mergeCell ref="V7:X7"/>
  </mergeCells>
  <printOptions horizontalCentered="1" verticalCentered="1"/>
  <pageMargins left="0.31496062992125984" right="0.31496062992125984" top="0.74803149606299213" bottom="0.74803149606299213" header="0.31496062992125984" footer="0.31496062992125984"/>
  <pageSetup paperSize="8" scale="33" orientation="landscape" r:id="rId1"/>
  <headerFooter scaleWithDoc="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63">
    <tabColor theme="4" tint="0.59999389629810485"/>
    <pageSetUpPr fitToPage="1"/>
  </sheetPr>
  <dimension ref="B1:AA55"/>
  <sheetViews>
    <sheetView showGridLines="0" zoomScale="40" zoomScaleNormal="40" zoomScaleSheetLayoutView="25" workbookViewId="0">
      <selection activeCell="F4" sqref="F4"/>
    </sheetView>
  </sheetViews>
  <sheetFormatPr defaultColWidth="11.625" defaultRowHeight="12.75"/>
  <cols>
    <col min="1" max="1" width="2.25" style="220" customWidth="1"/>
    <col min="2" max="2" width="11.625" style="219" customWidth="1"/>
    <col min="3" max="3" width="7.5" style="220" customWidth="1"/>
    <col min="4" max="4" width="6.25" style="220" customWidth="1"/>
    <col min="5" max="5" width="28.25" style="220" customWidth="1"/>
    <col min="6" max="6" width="55.625" style="220" customWidth="1"/>
    <col min="7" max="10" width="19.875" style="221" customWidth="1"/>
    <col min="11" max="11" width="19.875" style="219" customWidth="1"/>
    <col min="12" max="13" width="19.875" style="221" customWidth="1"/>
    <col min="14" max="14" width="21.5" style="221" customWidth="1"/>
    <col min="15" max="18" width="19.875" style="221" customWidth="1"/>
    <col min="19" max="19" width="21.625" style="221" customWidth="1"/>
    <col min="20" max="25" width="19.875" style="221" customWidth="1"/>
    <col min="26" max="26" width="19.875" style="220" customWidth="1"/>
    <col min="27" max="27" width="20.625" style="220" customWidth="1"/>
    <col min="28" max="268" width="10" style="220" customWidth="1"/>
    <col min="269" max="16384" width="11.625" style="220"/>
  </cols>
  <sheetData>
    <row r="1" spans="2:27" ht="13.5" thickBot="1"/>
    <row r="2" spans="2:27" s="222" customFormat="1" ht="36" customHeight="1" thickBot="1">
      <c r="B2" s="1379" t="s">
        <v>475</v>
      </c>
      <c r="C2" s="1380"/>
      <c r="D2" s="1380"/>
      <c r="E2" s="1380"/>
      <c r="F2" s="1380"/>
      <c r="G2" s="1380"/>
      <c r="H2" s="1380"/>
      <c r="I2" s="1380"/>
      <c r="J2" s="1380"/>
      <c r="K2" s="1380"/>
      <c r="L2" s="1380"/>
      <c r="M2" s="1380"/>
      <c r="N2" s="1380"/>
      <c r="O2" s="1380"/>
      <c r="P2" s="1380"/>
      <c r="Q2" s="1380"/>
      <c r="R2" s="1380"/>
      <c r="S2" s="1380"/>
      <c r="T2" s="1380"/>
      <c r="U2" s="1380"/>
      <c r="V2" s="1380"/>
      <c r="W2" s="1380"/>
      <c r="X2" s="1380"/>
      <c r="Y2" s="1380"/>
      <c r="Z2" s="1380"/>
      <c r="AA2" s="1381"/>
    </row>
    <row r="3" spans="2:27" s="224" customFormat="1" ht="9" customHeight="1">
      <c r="B3" s="223"/>
      <c r="C3" s="223"/>
      <c r="D3" s="223"/>
      <c r="E3" s="223"/>
      <c r="F3" s="223"/>
      <c r="G3" s="223"/>
      <c r="H3" s="223"/>
      <c r="I3" s="223"/>
      <c r="J3" s="223"/>
      <c r="K3" s="515"/>
      <c r="L3" s="223"/>
      <c r="M3" s="223"/>
      <c r="N3" s="223"/>
      <c r="O3" s="223"/>
      <c r="P3" s="223"/>
      <c r="Q3" s="223"/>
      <c r="R3" s="223"/>
      <c r="S3" s="223"/>
      <c r="T3" s="223"/>
      <c r="U3" s="223"/>
      <c r="V3" s="223"/>
      <c r="W3" s="223"/>
      <c r="X3" s="223"/>
      <c r="Y3" s="223"/>
      <c r="Z3" s="223"/>
      <c r="AA3" s="223"/>
    </row>
    <row r="4" spans="2:27" s="227" customFormat="1" ht="29.25" customHeight="1">
      <c r="B4" s="225"/>
      <c r="C4" s="226" t="s">
        <v>476</v>
      </c>
      <c r="F4" s="516" t="s">
        <v>1002</v>
      </c>
      <c r="G4" s="228"/>
      <c r="H4" s="228"/>
      <c r="I4" s="229"/>
      <c r="J4" s="229"/>
      <c r="K4" s="517"/>
      <c r="L4" s="229"/>
      <c r="M4" s="229"/>
      <c r="N4" s="229"/>
      <c r="O4" s="229"/>
      <c r="P4" s="229"/>
      <c r="Q4" s="229"/>
      <c r="R4" s="229"/>
      <c r="S4" s="229"/>
      <c r="T4" s="229"/>
      <c r="U4" s="229"/>
      <c r="V4" s="229"/>
      <c r="W4" s="229"/>
      <c r="X4" s="229"/>
      <c r="Y4" s="229"/>
    </row>
    <row r="5" spans="2:27" s="227" customFormat="1" ht="9.75" customHeight="1" thickBot="1">
      <c r="B5" s="225"/>
      <c r="C5" s="222"/>
      <c r="G5" s="228"/>
      <c r="I5" s="229"/>
      <c r="J5" s="229"/>
      <c r="K5" s="517"/>
      <c r="L5" s="229"/>
      <c r="M5" s="229"/>
      <c r="N5" s="229"/>
      <c r="O5" s="229"/>
      <c r="P5" s="229"/>
      <c r="Q5" s="229"/>
      <c r="R5" s="229"/>
      <c r="S5" s="229"/>
      <c r="T5" s="229"/>
      <c r="U5" s="229"/>
      <c r="V5" s="229"/>
      <c r="W5" s="229"/>
      <c r="X5" s="229"/>
      <c r="Y5" s="229"/>
    </row>
    <row r="6" spans="2:27" ht="15.75" customHeight="1">
      <c r="B6" s="230"/>
      <c r="C6" s="231"/>
      <c r="D6" s="231"/>
      <c r="E6" s="231"/>
      <c r="F6" s="232"/>
      <c r="G6" s="1382" t="s">
        <v>477</v>
      </c>
      <c r="H6" s="1382"/>
      <c r="I6" s="1382"/>
      <c r="J6" s="1382"/>
      <c r="K6" s="1382"/>
      <c r="L6" s="1382"/>
      <c r="M6" s="1382"/>
      <c r="N6" s="1382"/>
      <c r="O6" s="1382"/>
      <c r="P6" s="1382"/>
      <c r="Q6" s="1382"/>
      <c r="R6" s="1382"/>
      <c r="S6" s="1382"/>
      <c r="T6" s="1382"/>
      <c r="U6" s="1382"/>
      <c r="V6" s="1382"/>
      <c r="W6" s="1382"/>
      <c r="X6" s="1382"/>
      <c r="Y6" s="1383"/>
      <c r="Z6" s="1384" t="s">
        <v>449</v>
      </c>
      <c r="AA6" s="1387" t="s">
        <v>478</v>
      </c>
    </row>
    <row r="7" spans="2:27" ht="67.5" customHeight="1">
      <c r="B7" s="233"/>
      <c r="C7" s="234"/>
      <c r="D7" s="234"/>
      <c r="E7" s="234"/>
      <c r="F7" s="235"/>
      <c r="G7" s="1389" t="s">
        <v>479</v>
      </c>
      <c r="H7" s="1390"/>
      <c r="I7" s="1391" t="s">
        <v>480</v>
      </c>
      <c r="J7" s="1390"/>
      <c r="K7" s="1392" t="s">
        <v>764</v>
      </c>
      <c r="L7" s="1401" t="s">
        <v>765</v>
      </c>
      <c r="M7" s="1402"/>
      <c r="N7" s="1392" t="s">
        <v>766</v>
      </c>
      <c r="O7" s="1401" t="s">
        <v>767</v>
      </c>
      <c r="P7" s="1402"/>
      <c r="Q7" s="1401" t="s">
        <v>768</v>
      </c>
      <c r="R7" s="1402"/>
      <c r="S7" s="1400" t="s">
        <v>769</v>
      </c>
      <c r="T7" s="1401" t="s">
        <v>770</v>
      </c>
      <c r="U7" s="1402"/>
      <c r="V7" s="1391" t="s">
        <v>771</v>
      </c>
      <c r="W7" s="1389"/>
      <c r="X7" s="1390"/>
      <c r="Y7" s="1392" t="s">
        <v>481</v>
      </c>
      <c r="Z7" s="1385"/>
      <c r="AA7" s="1388"/>
    </row>
    <row r="8" spans="2:27" ht="49.5" customHeight="1">
      <c r="B8" s="233"/>
      <c r="C8" s="234"/>
      <c r="D8" s="234"/>
      <c r="E8" s="234"/>
      <c r="F8" s="235"/>
      <c r="G8" s="1142" t="s">
        <v>482</v>
      </c>
      <c r="H8" s="1143" t="s">
        <v>483</v>
      </c>
      <c r="I8" s="238" t="s">
        <v>482</v>
      </c>
      <c r="J8" s="238" t="s">
        <v>483</v>
      </c>
      <c r="K8" s="1386"/>
      <c r="L8" s="1398"/>
      <c r="M8" s="1399"/>
      <c r="N8" s="1386"/>
      <c r="O8" s="1398"/>
      <c r="P8" s="1399"/>
      <c r="Q8" s="1398"/>
      <c r="R8" s="1399"/>
      <c r="S8" s="1400"/>
      <c r="T8" s="1398"/>
      <c r="U8" s="1399"/>
      <c r="V8" s="238" t="s">
        <v>772</v>
      </c>
      <c r="W8" s="238" t="s">
        <v>773</v>
      </c>
      <c r="X8" s="238" t="s">
        <v>774</v>
      </c>
      <c r="Y8" s="1386"/>
      <c r="Z8" s="1386"/>
      <c r="AA8" s="1388"/>
    </row>
    <row r="9" spans="2:27" ht="20.25" customHeight="1">
      <c r="B9" s="239"/>
      <c r="C9" s="240"/>
      <c r="D9" s="240"/>
      <c r="E9" s="240"/>
      <c r="F9" s="241"/>
      <c r="G9" s="1144" t="s">
        <v>775</v>
      </c>
      <c r="H9" s="243" t="s">
        <v>776</v>
      </c>
      <c r="I9" s="244" t="s">
        <v>777</v>
      </c>
      <c r="J9" s="244" t="s">
        <v>778</v>
      </c>
      <c r="K9" s="244"/>
      <c r="L9" s="238" t="s">
        <v>482</v>
      </c>
      <c r="M9" s="238" t="s">
        <v>483</v>
      </c>
      <c r="N9" s="244"/>
      <c r="O9" s="238" t="s">
        <v>482</v>
      </c>
      <c r="P9" s="238" t="s">
        <v>483</v>
      </c>
      <c r="Q9" s="238" t="s">
        <v>482</v>
      </c>
      <c r="R9" s="238" t="s">
        <v>483</v>
      </c>
      <c r="S9" s="244"/>
      <c r="T9" s="238" t="s">
        <v>482</v>
      </c>
      <c r="U9" s="238" t="s">
        <v>483</v>
      </c>
      <c r="V9" s="244"/>
      <c r="W9" s="244"/>
      <c r="X9" s="244"/>
      <c r="Y9" s="244" t="s">
        <v>779</v>
      </c>
      <c r="Z9" s="245" t="s">
        <v>780</v>
      </c>
      <c r="AA9" s="246" t="s">
        <v>781</v>
      </c>
    </row>
    <row r="10" spans="2:27" ht="24.95" customHeight="1">
      <c r="B10" s="247" t="s">
        <v>775</v>
      </c>
      <c r="C10" s="518" t="s">
        <v>484</v>
      </c>
      <c r="D10" s="519"/>
      <c r="E10" s="519"/>
      <c r="F10" s="520"/>
      <c r="G10" s="521"/>
      <c r="H10" s="522"/>
      <c r="I10" s="522"/>
      <c r="J10" s="522"/>
      <c r="K10" s="523"/>
      <c r="L10" s="524"/>
      <c r="M10" s="524"/>
      <c r="N10" s="524"/>
      <c r="O10" s="524"/>
      <c r="P10" s="524"/>
      <c r="Q10" s="524"/>
      <c r="R10" s="524"/>
      <c r="S10" s="524"/>
      <c r="T10" s="524"/>
      <c r="U10" s="524"/>
      <c r="V10" s="524"/>
      <c r="W10" s="524"/>
      <c r="X10" s="524"/>
      <c r="Y10" s="522"/>
      <c r="Z10" s="798">
        <f>Z11+Z37+Z49</f>
        <v>0</v>
      </c>
      <c r="AA10" s="799">
        <f>Z10*12.5</f>
        <v>0</v>
      </c>
    </row>
    <row r="11" spans="2:27" ht="24.95" customHeight="1">
      <c r="B11" s="251" t="s">
        <v>782</v>
      </c>
      <c r="C11" s="526" t="s">
        <v>486</v>
      </c>
      <c r="D11" s="527"/>
      <c r="E11" s="527"/>
      <c r="F11" s="528"/>
      <c r="G11" s="529"/>
      <c r="H11" s="530"/>
      <c r="I11" s="530"/>
      <c r="J11" s="530"/>
      <c r="K11" s="531"/>
      <c r="L11" s="532"/>
      <c r="M11" s="532"/>
      <c r="N11" s="532"/>
      <c r="O11" s="532"/>
      <c r="P11" s="532"/>
      <c r="Q11" s="532"/>
      <c r="R11" s="532"/>
      <c r="S11" s="532"/>
      <c r="T11" s="532"/>
      <c r="U11" s="532"/>
      <c r="V11" s="532"/>
      <c r="W11" s="532"/>
      <c r="X11" s="532"/>
      <c r="Y11" s="530"/>
      <c r="Z11" s="798">
        <f>Z33+Z14</f>
        <v>0</v>
      </c>
      <c r="AA11" s="533"/>
    </row>
    <row r="12" spans="2:27" ht="24.95" customHeight="1">
      <c r="B12" s="251" t="s">
        <v>783</v>
      </c>
      <c r="C12" s="1393" t="s">
        <v>488</v>
      </c>
      <c r="D12" s="1394"/>
      <c r="E12" s="1394"/>
      <c r="F12" s="1395"/>
      <c r="G12" s="801"/>
      <c r="H12" s="802"/>
      <c r="I12" s="831"/>
      <c r="J12" s="831"/>
      <c r="K12" s="531"/>
      <c r="L12" s="532"/>
      <c r="M12" s="532"/>
      <c r="N12" s="532"/>
      <c r="O12" s="532"/>
      <c r="P12" s="532"/>
      <c r="Q12" s="532"/>
      <c r="R12" s="532"/>
      <c r="S12" s="532"/>
      <c r="T12" s="532"/>
      <c r="U12" s="532"/>
      <c r="V12" s="532"/>
      <c r="W12" s="532"/>
      <c r="X12" s="532"/>
      <c r="Y12" s="530"/>
      <c r="Z12" s="534"/>
      <c r="AA12" s="535"/>
    </row>
    <row r="13" spans="2:27" ht="24.95" customHeight="1">
      <c r="B13" s="251" t="s">
        <v>784</v>
      </c>
      <c r="C13" s="1393" t="s">
        <v>490</v>
      </c>
      <c r="D13" s="1394"/>
      <c r="E13" s="1394"/>
      <c r="F13" s="1395"/>
      <c r="G13" s="801"/>
      <c r="H13" s="802"/>
      <c r="I13" s="831"/>
      <c r="J13" s="831"/>
      <c r="K13" s="531"/>
      <c r="L13" s="532"/>
      <c r="M13" s="532"/>
      <c r="N13" s="532"/>
      <c r="O13" s="532"/>
      <c r="P13" s="532"/>
      <c r="Q13" s="532"/>
      <c r="R13" s="532"/>
      <c r="S13" s="532"/>
      <c r="T13" s="532"/>
      <c r="U13" s="532"/>
      <c r="V13" s="532"/>
      <c r="W13" s="532"/>
      <c r="X13" s="532"/>
      <c r="Y13" s="530"/>
      <c r="Z13" s="534"/>
      <c r="AA13" s="535"/>
    </row>
    <row r="14" spans="2:27" ht="24.95" customHeight="1">
      <c r="B14" s="258" t="s">
        <v>776</v>
      </c>
      <c r="C14" s="536" t="s">
        <v>491</v>
      </c>
      <c r="D14" s="537"/>
      <c r="E14" s="537"/>
      <c r="F14" s="538"/>
      <c r="G14" s="798">
        <f>G15+G20+G24</f>
        <v>0</v>
      </c>
      <c r="H14" s="798">
        <f>H15+H20+H24</f>
        <v>0</v>
      </c>
      <c r="I14" s="798">
        <f t="shared" ref="I14:J14" si="0">I15+I20+I24</f>
        <v>0</v>
      </c>
      <c r="J14" s="798">
        <f t="shared" si="0"/>
        <v>0</v>
      </c>
      <c r="K14" s="531"/>
      <c r="L14" s="532"/>
      <c r="M14" s="532"/>
      <c r="N14" s="532"/>
      <c r="O14" s="532"/>
      <c r="P14" s="532"/>
      <c r="Q14" s="532"/>
      <c r="R14" s="532"/>
      <c r="S14" s="532"/>
      <c r="T14" s="539">
        <f>T15+T20+T24</f>
        <v>0</v>
      </c>
      <c r="U14" s="539">
        <f>U15+U20+U24</f>
        <v>0</v>
      </c>
      <c r="V14" s="539">
        <f>MIN(MAX(T15,T20),MAX(U15,U20))</f>
        <v>0</v>
      </c>
      <c r="W14" s="539">
        <f>MIN(MAX(T20-V14,T24),MAX(U20-V14,U24))</f>
        <v>0</v>
      </c>
      <c r="X14" s="539">
        <f>MIN(IF(MAX(T15-V14,T24-W14)&gt;0,MAX(T15-V14,T24-W14),0),IF(MAX(U15-V14,U24-W14)&gt;0,MAX(U15-V14,U24-W14,0)))</f>
        <v>0</v>
      </c>
      <c r="Y14" s="1140">
        <f>SUM(N16:N19)+SUM(N21:N23)+SUM(N25:N32)+S15+S20+S24+V14+W14+X14+ABS(T14-U14)</f>
        <v>0</v>
      </c>
      <c r="Z14" s="1140">
        <f>((SUM(N16:N19)+SUM(N21:N23)+SUM(N25:N32))*10%)+(S15*40%)+(S20*30%)+(S24*30%)+((V14+W14)*40%)+(X14*150%)+(ABS(T14-U14)*100%)</f>
        <v>0</v>
      </c>
      <c r="AA14" s="533"/>
    </row>
    <row r="15" spans="2:27" ht="24.95" customHeight="1">
      <c r="B15" s="258" t="s">
        <v>777</v>
      </c>
      <c r="C15" s="540" t="s">
        <v>492</v>
      </c>
      <c r="D15" s="537"/>
      <c r="E15" s="537"/>
      <c r="F15" s="541"/>
      <c r="G15" s="801"/>
      <c r="H15" s="802"/>
      <c r="I15" s="798">
        <f>SUM(I16:I19)</f>
        <v>0</v>
      </c>
      <c r="J15" s="798">
        <f>SUM(J16:J19)</f>
        <v>0</v>
      </c>
      <c r="K15" s="531"/>
      <c r="L15" s="532"/>
      <c r="M15" s="532"/>
      <c r="N15" s="532"/>
      <c r="O15" s="532"/>
      <c r="P15" s="532"/>
      <c r="Q15" s="539">
        <f>SUM(O16:O19)</f>
        <v>0</v>
      </c>
      <c r="R15" s="539">
        <f>SUM(P16:P19)</f>
        <v>0</v>
      </c>
      <c r="S15" s="539">
        <f>MIN(Q15:R15)</f>
        <v>0</v>
      </c>
      <c r="T15" s="539">
        <f>IF(Q15&gt;R15,Q15-S15,0)</f>
        <v>0</v>
      </c>
      <c r="U15" s="539">
        <f>IF(R15&gt;Q15,R15-S15,0)</f>
        <v>0</v>
      </c>
      <c r="V15" s="532"/>
      <c r="W15" s="532"/>
      <c r="X15" s="532"/>
      <c r="Y15" s="534"/>
      <c r="Z15" s="530"/>
      <c r="AA15" s="533"/>
    </row>
    <row r="16" spans="2:27" ht="24.95" customHeight="1">
      <c r="B16" s="258" t="s">
        <v>778</v>
      </c>
      <c r="C16" s="542"/>
      <c r="D16" s="537" t="s">
        <v>493</v>
      </c>
      <c r="E16" s="537"/>
      <c r="F16" s="541"/>
      <c r="G16" s="832"/>
      <c r="H16" s="833"/>
      <c r="I16" s="802"/>
      <c r="J16" s="802"/>
      <c r="K16" s="543">
        <v>0</v>
      </c>
      <c r="L16" s="539">
        <f>I16*K16</f>
        <v>0</v>
      </c>
      <c r="M16" s="539">
        <f>J16*K16</f>
        <v>0</v>
      </c>
      <c r="N16" s="539">
        <f>MIN(L16:M16)</f>
        <v>0</v>
      </c>
      <c r="O16" s="539">
        <f>IF(L16&gt;M16,L16-N16,0)</f>
        <v>0</v>
      </c>
      <c r="P16" s="539">
        <f>IF(M16&gt;L16,M16-N16,0)</f>
        <v>0</v>
      </c>
      <c r="Q16" s="532"/>
      <c r="R16" s="532"/>
      <c r="S16" s="532"/>
      <c r="T16" s="532"/>
      <c r="U16" s="532"/>
      <c r="V16" s="532"/>
      <c r="W16" s="532"/>
      <c r="X16" s="532"/>
      <c r="Y16" s="534"/>
      <c r="Z16" s="530"/>
      <c r="AA16" s="533"/>
    </row>
    <row r="17" spans="2:27" ht="24.95" customHeight="1">
      <c r="B17" s="258" t="s">
        <v>779</v>
      </c>
      <c r="C17" s="542"/>
      <c r="D17" s="537" t="s">
        <v>494</v>
      </c>
      <c r="E17" s="537"/>
      <c r="F17" s="541"/>
      <c r="G17" s="832"/>
      <c r="H17" s="833"/>
      <c r="I17" s="802"/>
      <c r="J17" s="802"/>
      <c r="K17" s="543">
        <v>2E-3</v>
      </c>
      <c r="L17" s="539">
        <f t="shared" ref="L17:L32" si="1">I17*K17</f>
        <v>0</v>
      </c>
      <c r="M17" s="539">
        <f t="shared" ref="M17:M32" si="2">J17*K17</f>
        <v>0</v>
      </c>
      <c r="N17" s="539">
        <f t="shared" ref="N17:N32" si="3">MIN(L17:M17)</f>
        <v>0</v>
      </c>
      <c r="O17" s="539">
        <f t="shared" ref="O17:O32" si="4">IF(L17&gt;M17,L17-N17,0)</f>
        <v>0</v>
      </c>
      <c r="P17" s="539">
        <f t="shared" ref="P17:P32" si="5">IF(M17&gt;L17,M17-N17,0)</f>
        <v>0</v>
      </c>
      <c r="Q17" s="532"/>
      <c r="R17" s="532"/>
      <c r="S17" s="532"/>
      <c r="T17" s="532"/>
      <c r="U17" s="532"/>
      <c r="V17" s="532"/>
      <c r="W17" s="532"/>
      <c r="X17" s="532"/>
      <c r="Y17" s="534"/>
      <c r="Z17" s="530"/>
      <c r="AA17" s="533"/>
    </row>
    <row r="18" spans="2:27" ht="24.95" customHeight="1">
      <c r="B18" s="258" t="s">
        <v>780</v>
      </c>
      <c r="C18" s="542"/>
      <c r="D18" s="537" t="s">
        <v>495</v>
      </c>
      <c r="E18" s="537"/>
      <c r="F18" s="541"/>
      <c r="G18" s="832"/>
      <c r="H18" s="833"/>
      <c r="I18" s="802"/>
      <c r="J18" s="802"/>
      <c r="K18" s="543">
        <v>4.0000000000000001E-3</v>
      </c>
      <c r="L18" s="539">
        <f t="shared" si="1"/>
        <v>0</v>
      </c>
      <c r="M18" s="539">
        <f t="shared" si="2"/>
        <v>0</v>
      </c>
      <c r="N18" s="539">
        <f t="shared" si="3"/>
        <v>0</v>
      </c>
      <c r="O18" s="539">
        <f t="shared" si="4"/>
        <v>0</v>
      </c>
      <c r="P18" s="539">
        <f t="shared" si="5"/>
        <v>0</v>
      </c>
      <c r="Q18" s="532"/>
      <c r="R18" s="532"/>
      <c r="S18" s="532"/>
      <c r="T18" s="532"/>
      <c r="U18" s="532"/>
      <c r="V18" s="532"/>
      <c r="W18" s="532"/>
      <c r="X18" s="532"/>
      <c r="Y18" s="534"/>
      <c r="Z18" s="530"/>
      <c r="AA18" s="533"/>
    </row>
    <row r="19" spans="2:27" ht="24.95" customHeight="1">
      <c r="B19" s="258" t="s">
        <v>781</v>
      </c>
      <c r="C19" s="542"/>
      <c r="D19" s="537" t="s">
        <v>496</v>
      </c>
      <c r="E19" s="537"/>
      <c r="F19" s="541"/>
      <c r="G19" s="832"/>
      <c r="H19" s="833"/>
      <c r="I19" s="802"/>
      <c r="J19" s="802"/>
      <c r="K19" s="543">
        <v>7.0000000000000001E-3</v>
      </c>
      <c r="L19" s="539">
        <f t="shared" si="1"/>
        <v>0</v>
      </c>
      <c r="M19" s="539">
        <f t="shared" si="2"/>
        <v>0</v>
      </c>
      <c r="N19" s="539">
        <f t="shared" si="3"/>
        <v>0</v>
      </c>
      <c r="O19" s="539">
        <f t="shared" si="4"/>
        <v>0</v>
      </c>
      <c r="P19" s="539">
        <f t="shared" si="5"/>
        <v>0</v>
      </c>
      <c r="Q19" s="532"/>
      <c r="R19" s="532"/>
      <c r="S19" s="532"/>
      <c r="T19" s="532"/>
      <c r="U19" s="532"/>
      <c r="V19" s="532"/>
      <c r="W19" s="532"/>
      <c r="X19" s="532"/>
      <c r="Y19" s="534"/>
      <c r="Z19" s="530"/>
      <c r="AA19" s="533"/>
    </row>
    <row r="20" spans="2:27" ht="24.95" customHeight="1">
      <c r="B20" s="258" t="s">
        <v>785</v>
      </c>
      <c r="C20" s="540" t="s">
        <v>497</v>
      </c>
      <c r="D20" s="537"/>
      <c r="E20" s="537"/>
      <c r="F20" s="541"/>
      <c r="G20" s="801"/>
      <c r="H20" s="802"/>
      <c r="I20" s="798">
        <f>SUM(I21:I23)</f>
        <v>0</v>
      </c>
      <c r="J20" s="798">
        <f>SUM(J21:J23)</f>
        <v>0</v>
      </c>
      <c r="K20" s="544"/>
      <c r="L20" s="532"/>
      <c r="M20" s="532"/>
      <c r="N20" s="532"/>
      <c r="O20" s="532"/>
      <c r="P20" s="532"/>
      <c r="Q20" s="539">
        <f>SUM(O21:O23)</f>
        <v>0</v>
      </c>
      <c r="R20" s="539">
        <f>SUM(P21:P23)</f>
        <v>0</v>
      </c>
      <c r="S20" s="539">
        <f>MIN(Q20:R20)</f>
        <v>0</v>
      </c>
      <c r="T20" s="539">
        <f>IF(Q20&gt;R20,Q20-S20,0)</f>
        <v>0</v>
      </c>
      <c r="U20" s="539">
        <f>IF(R20&gt;Q20,R20-S20,0)</f>
        <v>0</v>
      </c>
      <c r="V20" s="532"/>
      <c r="W20" s="532"/>
      <c r="X20" s="532"/>
      <c r="Y20" s="534"/>
      <c r="Z20" s="530"/>
      <c r="AA20" s="533"/>
    </row>
    <row r="21" spans="2:27" ht="24.95" customHeight="1">
      <c r="B21" s="258" t="s">
        <v>786</v>
      </c>
      <c r="C21" s="542"/>
      <c r="D21" s="537" t="s">
        <v>498</v>
      </c>
      <c r="E21" s="537"/>
      <c r="F21" s="541"/>
      <c r="G21" s="832"/>
      <c r="H21" s="833"/>
      <c r="I21" s="802"/>
      <c r="J21" s="802"/>
      <c r="K21" s="543">
        <v>1.2500000000000001E-2</v>
      </c>
      <c r="L21" s="539">
        <f t="shared" si="1"/>
        <v>0</v>
      </c>
      <c r="M21" s="539">
        <f t="shared" si="2"/>
        <v>0</v>
      </c>
      <c r="N21" s="539">
        <f t="shared" si="3"/>
        <v>0</v>
      </c>
      <c r="O21" s="539">
        <f t="shared" si="4"/>
        <v>0</v>
      </c>
      <c r="P21" s="539">
        <f t="shared" si="5"/>
        <v>0</v>
      </c>
      <c r="Q21" s="532"/>
      <c r="R21" s="532"/>
      <c r="S21" s="532"/>
      <c r="T21" s="532"/>
      <c r="U21" s="532"/>
      <c r="V21" s="532"/>
      <c r="W21" s="532"/>
      <c r="X21" s="532"/>
      <c r="Y21" s="534"/>
      <c r="Z21" s="530"/>
      <c r="AA21" s="533"/>
    </row>
    <row r="22" spans="2:27" ht="24.95" customHeight="1">
      <c r="B22" s="258" t="s">
        <v>787</v>
      </c>
      <c r="C22" s="542"/>
      <c r="D22" s="537" t="s">
        <v>499</v>
      </c>
      <c r="E22" s="537"/>
      <c r="F22" s="541"/>
      <c r="G22" s="832"/>
      <c r="H22" s="833"/>
      <c r="I22" s="802"/>
      <c r="J22" s="802"/>
      <c r="K22" s="543">
        <v>1.7500000000000002E-2</v>
      </c>
      <c r="L22" s="539">
        <f t="shared" si="1"/>
        <v>0</v>
      </c>
      <c r="M22" s="539">
        <f t="shared" si="2"/>
        <v>0</v>
      </c>
      <c r="N22" s="539">
        <f t="shared" si="3"/>
        <v>0</v>
      </c>
      <c r="O22" s="539">
        <f t="shared" si="4"/>
        <v>0</v>
      </c>
      <c r="P22" s="539">
        <f t="shared" si="5"/>
        <v>0</v>
      </c>
      <c r="Q22" s="532"/>
      <c r="R22" s="532"/>
      <c r="S22" s="532"/>
      <c r="T22" s="532"/>
      <c r="U22" s="532"/>
      <c r="V22" s="532"/>
      <c r="W22" s="532"/>
      <c r="X22" s="532"/>
      <c r="Y22" s="534"/>
      <c r="Z22" s="530"/>
      <c r="AA22" s="533"/>
    </row>
    <row r="23" spans="2:27" ht="24.95" customHeight="1">
      <c r="B23" s="258" t="s">
        <v>788</v>
      </c>
      <c r="C23" s="542"/>
      <c r="D23" s="537" t="s">
        <v>500</v>
      </c>
      <c r="E23" s="537"/>
      <c r="F23" s="541"/>
      <c r="G23" s="832"/>
      <c r="H23" s="833"/>
      <c r="I23" s="802"/>
      <c r="J23" s="802"/>
      <c r="K23" s="543">
        <v>2.2499999999999999E-2</v>
      </c>
      <c r="L23" s="539">
        <f t="shared" si="1"/>
        <v>0</v>
      </c>
      <c r="M23" s="539">
        <f t="shared" si="2"/>
        <v>0</v>
      </c>
      <c r="N23" s="539">
        <f t="shared" si="3"/>
        <v>0</v>
      </c>
      <c r="O23" s="539">
        <f t="shared" si="4"/>
        <v>0</v>
      </c>
      <c r="P23" s="539">
        <f t="shared" si="5"/>
        <v>0</v>
      </c>
      <c r="Q23" s="532"/>
      <c r="R23" s="532"/>
      <c r="S23" s="532"/>
      <c r="T23" s="532"/>
      <c r="U23" s="532"/>
      <c r="V23" s="532"/>
      <c r="W23" s="532"/>
      <c r="X23" s="532"/>
      <c r="Y23" s="534"/>
      <c r="Z23" s="530"/>
      <c r="AA23" s="533"/>
    </row>
    <row r="24" spans="2:27" ht="24.95" customHeight="1">
      <c r="B24" s="258" t="s">
        <v>789</v>
      </c>
      <c r="C24" s="540" t="s">
        <v>501</v>
      </c>
      <c r="D24" s="537"/>
      <c r="E24" s="537"/>
      <c r="F24" s="541"/>
      <c r="G24" s="801"/>
      <c r="H24" s="802"/>
      <c r="I24" s="798">
        <f>SUM(I25:I32)</f>
        <v>0</v>
      </c>
      <c r="J24" s="798">
        <f>SUM(J25:J32)</f>
        <v>0</v>
      </c>
      <c r="K24" s="544"/>
      <c r="L24" s="532"/>
      <c r="M24" s="532"/>
      <c r="N24" s="532"/>
      <c r="O24" s="532"/>
      <c r="P24" s="532"/>
      <c r="Q24" s="539">
        <f>SUM(O25:O32)</f>
        <v>0</v>
      </c>
      <c r="R24" s="539">
        <f>SUM(P25:P32)</f>
        <v>0</v>
      </c>
      <c r="S24" s="539">
        <f>MIN(Q24:R24)</f>
        <v>0</v>
      </c>
      <c r="T24" s="539">
        <f>IF(Q24&gt;R24,Q24-S24,0)</f>
        <v>0</v>
      </c>
      <c r="U24" s="539">
        <f>IF(R24&gt;Q24,R24-S24,0)</f>
        <v>0</v>
      </c>
      <c r="V24" s="532"/>
      <c r="W24" s="532"/>
      <c r="X24" s="532"/>
      <c r="Y24" s="534"/>
      <c r="Z24" s="530"/>
      <c r="AA24" s="533"/>
    </row>
    <row r="25" spans="2:27" ht="24.95" customHeight="1">
      <c r="B25" s="258" t="s">
        <v>790</v>
      </c>
      <c r="C25" s="542"/>
      <c r="D25" s="537" t="s">
        <v>502</v>
      </c>
      <c r="E25" s="537"/>
      <c r="F25" s="541"/>
      <c r="G25" s="832"/>
      <c r="H25" s="833"/>
      <c r="I25" s="802"/>
      <c r="J25" s="802"/>
      <c r="K25" s="543">
        <v>2.75E-2</v>
      </c>
      <c r="L25" s="539">
        <f t="shared" si="1"/>
        <v>0</v>
      </c>
      <c r="M25" s="539">
        <f t="shared" si="2"/>
        <v>0</v>
      </c>
      <c r="N25" s="539">
        <f t="shared" si="3"/>
        <v>0</v>
      </c>
      <c r="O25" s="539">
        <f t="shared" si="4"/>
        <v>0</v>
      </c>
      <c r="P25" s="539">
        <f t="shared" si="5"/>
        <v>0</v>
      </c>
      <c r="Q25" s="532"/>
      <c r="R25" s="532"/>
      <c r="S25" s="532"/>
      <c r="T25" s="532"/>
      <c r="U25" s="532"/>
      <c r="V25" s="532"/>
      <c r="W25" s="532"/>
      <c r="X25" s="532"/>
      <c r="Y25" s="534"/>
      <c r="Z25" s="530"/>
      <c r="AA25" s="533"/>
    </row>
    <row r="26" spans="2:27" ht="24.95" customHeight="1">
      <c r="B26" s="258" t="s">
        <v>791</v>
      </c>
      <c r="C26" s="542"/>
      <c r="D26" s="537" t="s">
        <v>503</v>
      </c>
      <c r="E26" s="537"/>
      <c r="F26" s="541"/>
      <c r="G26" s="832"/>
      <c r="H26" s="833"/>
      <c r="I26" s="802"/>
      <c r="J26" s="802"/>
      <c r="K26" s="543">
        <v>3.2500000000000001E-2</v>
      </c>
      <c r="L26" s="539">
        <f t="shared" si="1"/>
        <v>0</v>
      </c>
      <c r="M26" s="539">
        <f t="shared" si="2"/>
        <v>0</v>
      </c>
      <c r="N26" s="539">
        <f t="shared" si="3"/>
        <v>0</v>
      </c>
      <c r="O26" s="539">
        <f t="shared" si="4"/>
        <v>0</v>
      </c>
      <c r="P26" s="539">
        <f t="shared" si="5"/>
        <v>0</v>
      </c>
      <c r="Q26" s="532"/>
      <c r="R26" s="532"/>
      <c r="S26" s="532"/>
      <c r="T26" s="532"/>
      <c r="U26" s="532"/>
      <c r="V26" s="532"/>
      <c r="W26" s="532"/>
      <c r="X26" s="532"/>
      <c r="Y26" s="534"/>
      <c r="Z26" s="530"/>
      <c r="AA26" s="533"/>
    </row>
    <row r="27" spans="2:27" ht="24.95" customHeight="1">
      <c r="B27" s="258" t="s">
        <v>792</v>
      </c>
      <c r="C27" s="542"/>
      <c r="D27" s="537" t="s">
        <v>504</v>
      </c>
      <c r="E27" s="537"/>
      <c r="F27" s="541"/>
      <c r="G27" s="832"/>
      <c r="H27" s="833"/>
      <c r="I27" s="802"/>
      <c r="J27" s="802"/>
      <c r="K27" s="543">
        <v>3.7499999999999999E-2</v>
      </c>
      <c r="L27" s="539">
        <f t="shared" si="1"/>
        <v>0</v>
      </c>
      <c r="M27" s="539">
        <f t="shared" si="2"/>
        <v>0</v>
      </c>
      <c r="N27" s="539">
        <f t="shared" si="3"/>
        <v>0</v>
      </c>
      <c r="O27" s="539">
        <f t="shared" si="4"/>
        <v>0</v>
      </c>
      <c r="P27" s="539">
        <f t="shared" si="5"/>
        <v>0</v>
      </c>
      <c r="Q27" s="532"/>
      <c r="R27" s="532"/>
      <c r="S27" s="532"/>
      <c r="T27" s="532"/>
      <c r="U27" s="532"/>
      <c r="V27" s="532"/>
      <c r="W27" s="532"/>
      <c r="X27" s="532"/>
      <c r="Y27" s="534"/>
      <c r="Z27" s="530"/>
      <c r="AA27" s="533"/>
    </row>
    <row r="28" spans="2:27" ht="24.95" customHeight="1">
      <c r="B28" s="258" t="s">
        <v>793</v>
      </c>
      <c r="C28" s="542"/>
      <c r="D28" s="537" t="s">
        <v>505</v>
      </c>
      <c r="E28" s="537"/>
      <c r="F28" s="541"/>
      <c r="G28" s="832"/>
      <c r="H28" s="833"/>
      <c r="I28" s="802"/>
      <c r="J28" s="802"/>
      <c r="K28" s="543">
        <v>4.4999999999999998E-2</v>
      </c>
      <c r="L28" s="539">
        <f t="shared" si="1"/>
        <v>0</v>
      </c>
      <c r="M28" s="539">
        <f t="shared" si="2"/>
        <v>0</v>
      </c>
      <c r="N28" s="539">
        <f t="shared" si="3"/>
        <v>0</v>
      </c>
      <c r="O28" s="539">
        <f t="shared" si="4"/>
        <v>0</v>
      </c>
      <c r="P28" s="539">
        <f t="shared" si="5"/>
        <v>0</v>
      </c>
      <c r="Q28" s="532"/>
      <c r="R28" s="532"/>
      <c r="S28" s="532"/>
      <c r="T28" s="532"/>
      <c r="U28" s="532"/>
      <c r="V28" s="532"/>
      <c r="W28" s="532"/>
      <c r="X28" s="532"/>
      <c r="Y28" s="534"/>
      <c r="Z28" s="530"/>
      <c r="AA28" s="533"/>
    </row>
    <row r="29" spans="2:27" ht="24.95" customHeight="1">
      <c r="B29" s="258" t="s">
        <v>794</v>
      </c>
      <c r="C29" s="542"/>
      <c r="D29" s="537" t="s">
        <v>506</v>
      </c>
      <c r="E29" s="537"/>
      <c r="F29" s="541"/>
      <c r="G29" s="832"/>
      <c r="H29" s="833"/>
      <c r="I29" s="802"/>
      <c r="J29" s="802"/>
      <c r="K29" s="543">
        <v>5.2499999999999998E-2</v>
      </c>
      <c r="L29" s="539">
        <f t="shared" si="1"/>
        <v>0</v>
      </c>
      <c r="M29" s="539">
        <f t="shared" si="2"/>
        <v>0</v>
      </c>
      <c r="N29" s="539">
        <f t="shared" si="3"/>
        <v>0</v>
      </c>
      <c r="O29" s="539">
        <f t="shared" si="4"/>
        <v>0</v>
      </c>
      <c r="P29" s="539">
        <f t="shared" si="5"/>
        <v>0</v>
      </c>
      <c r="Q29" s="532"/>
      <c r="R29" s="532"/>
      <c r="S29" s="532"/>
      <c r="T29" s="532"/>
      <c r="U29" s="532"/>
      <c r="V29" s="532"/>
      <c r="W29" s="532"/>
      <c r="X29" s="532"/>
      <c r="Y29" s="534"/>
      <c r="Z29" s="530"/>
      <c r="AA29" s="533"/>
    </row>
    <row r="30" spans="2:27" ht="24.95" customHeight="1">
      <c r="B30" s="258" t="s">
        <v>795</v>
      </c>
      <c r="C30" s="542"/>
      <c r="D30" s="537" t="s">
        <v>507</v>
      </c>
      <c r="E30" s="537"/>
      <c r="F30" s="541"/>
      <c r="G30" s="832"/>
      <c r="H30" s="833"/>
      <c r="I30" s="802"/>
      <c r="J30" s="802"/>
      <c r="K30" s="543">
        <v>0.06</v>
      </c>
      <c r="L30" s="539">
        <f t="shared" si="1"/>
        <v>0</v>
      </c>
      <c r="M30" s="539">
        <f t="shared" si="2"/>
        <v>0</v>
      </c>
      <c r="N30" s="539">
        <f t="shared" si="3"/>
        <v>0</v>
      </c>
      <c r="O30" s="539">
        <f t="shared" si="4"/>
        <v>0</v>
      </c>
      <c r="P30" s="539">
        <f t="shared" si="5"/>
        <v>0</v>
      </c>
      <c r="Q30" s="532"/>
      <c r="R30" s="532"/>
      <c r="S30" s="532"/>
      <c r="T30" s="532"/>
      <c r="U30" s="532"/>
      <c r="V30" s="532"/>
      <c r="W30" s="532"/>
      <c r="X30" s="532"/>
      <c r="Y30" s="534"/>
      <c r="Z30" s="530"/>
      <c r="AA30" s="533"/>
    </row>
    <row r="31" spans="2:27" ht="24.95" customHeight="1">
      <c r="B31" s="258" t="s">
        <v>796</v>
      </c>
      <c r="C31" s="542"/>
      <c r="D31" s="537" t="s">
        <v>508</v>
      </c>
      <c r="E31" s="537"/>
      <c r="F31" s="541"/>
      <c r="G31" s="832"/>
      <c r="H31" s="833"/>
      <c r="I31" s="802"/>
      <c r="J31" s="802"/>
      <c r="K31" s="543">
        <v>0.08</v>
      </c>
      <c r="L31" s="539">
        <f t="shared" si="1"/>
        <v>0</v>
      </c>
      <c r="M31" s="539">
        <f t="shared" si="2"/>
        <v>0</v>
      </c>
      <c r="N31" s="539">
        <f t="shared" si="3"/>
        <v>0</v>
      </c>
      <c r="O31" s="539">
        <f t="shared" si="4"/>
        <v>0</v>
      </c>
      <c r="P31" s="539">
        <f t="shared" si="5"/>
        <v>0</v>
      </c>
      <c r="Q31" s="532"/>
      <c r="R31" s="532"/>
      <c r="S31" s="532"/>
      <c r="T31" s="532"/>
      <c r="U31" s="532"/>
      <c r="V31" s="532"/>
      <c r="W31" s="532"/>
      <c r="X31" s="532"/>
      <c r="Y31" s="534"/>
      <c r="Z31" s="530"/>
      <c r="AA31" s="533"/>
    </row>
    <row r="32" spans="2:27" ht="24.95" customHeight="1">
      <c r="B32" s="258" t="s">
        <v>797</v>
      </c>
      <c r="C32" s="542"/>
      <c r="D32" s="537" t="s">
        <v>509</v>
      </c>
      <c r="E32" s="537"/>
      <c r="F32" s="541"/>
      <c r="G32" s="832"/>
      <c r="H32" s="833"/>
      <c r="I32" s="802"/>
      <c r="J32" s="802"/>
      <c r="K32" s="543">
        <v>0.125</v>
      </c>
      <c r="L32" s="539">
        <f t="shared" si="1"/>
        <v>0</v>
      </c>
      <c r="M32" s="539">
        <f t="shared" si="2"/>
        <v>0</v>
      </c>
      <c r="N32" s="539">
        <f t="shared" si="3"/>
        <v>0</v>
      </c>
      <c r="O32" s="539">
        <f t="shared" si="4"/>
        <v>0</v>
      </c>
      <c r="P32" s="539">
        <f t="shared" si="5"/>
        <v>0</v>
      </c>
      <c r="Q32" s="532"/>
      <c r="R32" s="532"/>
      <c r="S32" s="532"/>
      <c r="T32" s="532"/>
      <c r="U32" s="532"/>
      <c r="V32" s="532"/>
      <c r="W32" s="532"/>
      <c r="X32" s="532"/>
      <c r="Y32" s="534"/>
      <c r="Z32" s="534"/>
      <c r="AA32" s="535"/>
    </row>
    <row r="33" spans="2:27" ht="24.95" customHeight="1">
      <c r="B33" s="258" t="s">
        <v>798</v>
      </c>
      <c r="C33" s="536" t="s">
        <v>510</v>
      </c>
      <c r="D33" s="537"/>
      <c r="E33" s="537"/>
      <c r="F33" s="538"/>
      <c r="G33" s="801"/>
      <c r="H33" s="802"/>
      <c r="I33" s="802"/>
      <c r="J33" s="802"/>
      <c r="K33" s="531"/>
      <c r="L33" s="532"/>
      <c r="M33" s="532"/>
      <c r="N33" s="532"/>
      <c r="O33" s="532"/>
      <c r="P33" s="532"/>
      <c r="Q33" s="532"/>
      <c r="R33" s="532"/>
      <c r="S33" s="532"/>
      <c r="T33" s="532"/>
      <c r="U33" s="532"/>
      <c r="V33" s="532"/>
      <c r="W33" s="532"/>
      <c r="X33" s="532"/>
      <c r="Y33" s="802"/>
      <c r="Z33" s="802"/>
      <c r="AA33" s="533"/>
    </row>
    <row r="34" spans="2:27" ht="24.95" customHeight="1">
      <c r="B34" s="258" t="s">
        <v>799</v>
      </c>
      <c r="C34" s="540" t="s">
        <v>492</v>
      </c>
      <c r="D34" s="545"/>
      <c r="E34" s="537"/>
      <c r="F34" s="538"/>
      <c r="G34" s="801"/>
      <c r="H34" s="802"/>
      <c r="I34" s="802"/>
      <c r="J34" s="802"/>
      <c r="K34" s="531"/>
      <c r="L34" s="532"/>
      <c r="M34" s="532"/>
      <c r="N34" s="532"/>
      <c r="O34" s="532"/>
      <c r="P34" s="532"/>
      <c r="Q34" s="532"/>
      <c r="R34" s="532"/>
      <c r="S34" s="532"/>
      <c r="T34" s="532"/>
      <c r="U34" s="532"/>
      <c r="V34" s="532"/>
      <c r="W34" s="532"/>
      <c r="X34" s="532"/>
      <c r="Y34" s="534"/>
      <c r="Z34" s="530"/>
      <c r="AA34" s="533"/>
    </row>
    <row r="35" spans="2:27" ht="24.95" customHeight="1">
      <c r="B35" s="258" t="s">
        <v>800</v>
      </c>
      <c r="C35" s="540" t="s">
        <v>497</v>
      </c>
      <c r="D35" s="545"/>
      <c r="E35" s="537"/>
      <c r="F35" s="538"/>
      <c r="G35" s="801"/>
      <c r="H35" s="802"/>
      <c r="I35" s="802"/>
      <c r="J35" s="802"/>
      <c r="K35" s="531"/>
      <c r="L35" s="532"/>
      <c r="M35" s="532"/>
      <c r="N35" s="532"/>
      <c r="O35" s="532"/>
      <c r="P35" s="532"/>
      <c r="Q35" s="532"/>
      <c r="R35" s="532"/>
      <c r="S35" s="532"/>
      <c r="T35" s="532"/>
      <c r="U35" s="532"/>
      <c r="V35" s="532"/>
      <c r="W35" s="532"/>
      <c r="X35" s="532"/>
      <c r="Y35" s="534"/>
      <c r="Z35" s="530"/>
      <c r="AA35" s="533"/>
    </row>
    <row r="36" spans="2:27" ht="24.95" customHeight="1">
      <c r="B36" s="258" t="s">
        <v>801</v>
      </c>
      <c r="C36" s="540" t="s">
        <v>501</v>
      </c>
      <c r="D36" s="545"/>
      <c r="E36" s="537"/>
      <c r="F36" s="538"/>
      <c r="G36" s="801"/>
      <c r="H36" s="802"/>
      <c r="I36" s="802"/>
      <c r="J36" s="802"/>
      <c r="K36" s="531"/>
      <c r="L36" s="532"/>
      <c r="M36" s="532"/>
      <c r="N36" s="532"/>
      <c r="O36" s="532"/>
      <c r="P36" s="532"/>
      <c r="Q36" s="532"/>
      <c r="R36" s="532"/>
      <c r="S36" s="532"/>
      <c r="T36" s="532"/>
      <c r="U36" s="532"/>
      <c r="V36" s="532"/>
      <c r="W36" s="532"/>
      <c r="X36" s="532"/>
      <c r="Y36" s="534"/>
      <c r="Z36" s="530"/>
      <c r="AA36" s="533"/>
    </row>
    <row r="37" spans="2:27" ht="24.95" customHeight="1">
      <c r="B37" s="258" t="s">
        <v>802</v>
      </c>
      <c r="C37" s="526" t="s">
        <v>511</v>
      </c>
      <c r="D37" s="537"/>
      <c r="E37" s="537"/>
      <c r="F37" s="538"/>
      <c r="G37" s="801"/>
      <c r="H37" s="802"/>
      <c r="I37" s="802"/>
      <c r="J37" s="802"/>
      <c r="K37" s="531"/>
      <c r="L37" s="532"/>
      <c r="M37" s="532"/>
      <c r="N37" s="532"/>
      <c r="O37" s="532"/>
      <c r="P37" s="532"/>
      <c r="Q37" s="532"/>
      <c r="R37" s="532"/>
      <c r="S37" s="532"/>
      <c r="T37" s="532"/>
      <c r="U37" s="532"/>
      <c r="V37" s="532"/>
      <c r="W37" s="532"/>
      <c r="X37" s="532"/>
      <c r="Y37" s="802"/>
      <c r="Z37" s="798">
        <f>Z38+Z47+Z48</f>
        <v>0</v>
      </c>
      <c r="AA37" s="533"/>
    </row>
    <row r="38" spans="2:27" ht="24.95" customHeight="1">
      <c r="B38" s="258">
        <v>251</v>
      </c>
      <c r="C38" s="546" t="s">
        <v>513</v>
      </c>
      <c r="D38" s="547"/>
      <c r="E38" s="547"/>
      <c r="F38" s="548"/>
      <c r="G38" s="834"/>
      <c r="H38" s="835"/>
      <c r="I38" s="835"/>
      <c r="J38" s="835"/>
      <c r="K38" s="531"/>
      <c r="L38" s="532"/>
      <c r="M38" s="532"/>
      <c r="N38" s="532"/>
      <c r="O38" s="532"/>
      <c r="P38" s="532"/>
      <c r="Q38" s="532"/>
      <c r="R38" s="532"/>
      <c r="S38" s="532"/>
      <c r="T38" s="532"/>
      <c r="U38" s="532"/>
      <c r="V38" s="532"/>
      <c r="W38" s="532"/>
      <c r="X38" s="532"/>
      <c r="Y38" s="550"/>
      <c r="Z38" s="798">
        <f>Z39+Z40+Z44+Z45+Z46</f>
        <v>0</v>
      </c>
      <c r="AA38" s="533"/>
    </row>
    <row r="39" spans="2:27" ht="24.95" customHeight="1">
      <c r="B39" s="258" t="s">
        <v>803</v>
      </c>
      <c r="C39" s="551" t="s">
        <v>514</v>
      </c>
      <c r="D39" s="552"/>
      <c r="E39" s="552"/>
      <c r="F39" s="553"/>
      <c r="G39" s="801"/>
      <c r="H39" s="802"/>
      <c r="I39" s="802"/>
      <c r="J39" s="802"/>
      <c r="K39" s="531"/>
      <c r="L39" s="532"/>
      <c r="M39" s="532"/>
      <c r="N39" s="532"/>
      <c r="O39" s="532"/>
      <c r="P39" s="532"/>
      <c r="Q39" s="532"/>
      <c r="R39" s="532"/>
      <c r="S39" s="532"/>
      <c r="T39" s="532"/>
      <c r="U39" s="532"/>
      <c r="V39" s="532"/>
      <c r="W39" s="532"/>
      <c r="X39" s="532"/>
      <c r="Y39" s="802"/>
      <c r="Z39" s="802"/>
      <c r="AA39" s="533"/>
    </row>
    <row r="40" spans="2:27" ht="24.95" customHeight="1">
      <c r="B40" s="258" t="s">
        <v>804</v>
      </c>
      <c r="C40" s="551" t="s">
        <v>515</v>
      </c>
      <c r="D40" s="547"/>
      <c r="E40" s="547"/>
      <c r="F40" s="553"/>
      <c r="G40" s="801"/>
      <c r="H40" s="802"/>
      <c r="I40" s="802"/>
      <c r="J40" s="802"/>
      <c r="K40" s="531"/>
      <c r="L40" s="532"/>
      <c r="M40" s="532"/>
      <c r="N40" s="532"/>
      <c r="O40" s="532"/>
      <c r="P40" s="532"/>
      <c r="Q40" s="532"/>
      <c r="R40" s="532"/>
      <c r="S40" s="532"/>
      <c r="T40" s="532"/>
      <c r="U40" s="532"/>
      <c r="V40" s="532"/>
      <c r="W40" s="532"/>
      <c r="X40" s="532"/>
      <c r="Y40" s="802"/>
      <c r="Z40" s="798">
        <f>Z41+Z42+Z43</f>
        <v>0</v>
      </c>
      <c r="AA40" s="533"/>
    </row>
    <row r="41" spans="2:27" ht="24.95" customHeight="1">
      <c r="B41" s="258" t="s">
        <v>805</v>
      </c>
      <c r="C41" s="554" t="s">
        <v>516</v>
      </c>
      <c r="D41" s="547"/>
      <c r="E41" s="555"/>
      <c r="F41" s="553"/>
      <c r="G41" s="801"/>
      <c r="H41" s="802"/>
      <c r="I41" s="802"/>
      <c r="J41" s="802"/>
      <c r="K41" s="531"/>
      <c r="L41" s="532"/>
      <c r="M41" s="532"/>
      <c r="N41" s="532"/>
      <c r="O41" s="532"/>
      <c r="P41" s="532"/>
      <c r="Q41" s="532"/>
      <c r="R41" s="532"/>
      <c r="S41" s="532"/>
      <c r="T41" s="532"/>
      <c r="U41" s="532"/>
      <c r="V41" s="532"/>
      <c r="W41" s="532"/>
      <c r="X41" s="532"/>
      <c r="Y41" s="802"/>
      <c r="Z41" s="802"/>
      <c r="AA41" s="533"/>
    </row>
    <row r="42" spans="2:27" ht="24.95" customHeight="1">
      <c r="B42" s="258" t="s">
        <v>806</v>
      </c>
      <c r="C42" s="554" t="s">
        <v>517</v>
      </c>
      <c r="D42" s="547"/>
      <c r="E42" s="555"/>
      <c r="F42" s="553"/>
      <c r="G42" s="801"/>
      <c r="H42" s="802"/>
      <c r="I42" s="802"/>
      <c r="J42" s="802"/>
      <c r="K42" s="531"/>
      <c r="L42" s="532"/>
      <c r="M42" s="532"/>
      <c r="N42" s="532"/>
      <c r="O42" s="532"/>
      <c r="P42" s="532"/>
      <c r="Q42" s="532"/>
      <c r="R42" s="532"/>
      <c r="S42" s="532"/>
      <c r="T42" s="532"/>
      <c r="U42" s="532"/>
      <c r="V42" s="532"/>
      <c r="W42" s="532"/>
      <c r="X42" s="532"/>
      <c r="Y42" s="802"/>
      <c r="Z42" s="802"/>
      <c r="AA42" s="533"/>
    </row>
    <row r="43" spans="2:27" ht="24.95" customHeight="1">
      <c r="B43" s="258" t="s">
        <v>807</v>
      </c>
      <c r="C43" s="554" t="s">
        <v>518</v>
      </c>
      <c r="D43" s="547"/>
      <c r="E43" s="555"/>
      <c r="F43" s="553"/>
      <c r="G43" s="801"/>
      <c r="H43" s="802"/>
      <c r="I43" s="802"/>
      <c r="J43" s="802"/>
      <c r="K43" s="531"/>
      <c r="L43" s="532"/>
      <c r="M43" s="532"/>
      <c r="N43" s="532"/>
      <c r="O43" s="532"/>
      <c r="P43" s="532"/>
      <c r="Q43" s="532"/>
      <c r="R43" s="532"/>
      <c r="S43" s="532"/>
      <c r="T43" s="532"/>
      <c r="U43" s="532"/>
      <c r="V43" s="532"/>
      <c r="W43" s="532"/>
      <c r="X43" s="532"/>
      <c r="Y43" s="802"/>
      <c r="Z43" s="802"/>
      <c r="AA43" s="533"/>
    </row>
    <row r="44" spans="2:27" ht="24.95" customHeight="1">
      <c r="B44" s="258" t="s">
        <v>808</v>
      </c>
      <c r="C44" s="551" t="s">
        <v>519</v>
      </c>
      <c r="D44" s="547"/>
      <c r="E44" s="547"/>
      <c r="F44" s="553"/>
      <c r="G44" s="801"/>
      <c r="H44" s="802"/>
      <c r="I44" s="802"/>
      <c r="J44" s="802"/>
      <c r="K44" s="531"/>
      <c r="L44" s="532"/>
      <c r="M44" s="532"/>
      <c r="N44" s="532"/>
      <c r="O44" s="532"/>
      <c r="P44" s="532"/>
      <c r="Q44" s="532"/>
      <c r="R44" s="532"/>
      <c r="S44" s="532"/>
      <c r="T44" s="532"/>
      <c r="U44" s="532"/>
      <c r="V44" s="532"/>
      <c r="W44" s="532"/>
      <c r="X44" s="532"/>
      <c r="Y44" s="802"/>
      <c r="Z44" s="798">
        <f>Y44*0.08</f>
        <v>0</v>
      </c>
      <c r="AA44" s="533"/>
    </row>
    <row r="45" spans="2:27" ht="24.95" customHeight="1">
      <c r="B45" s="258" t="s">
        <v>809</v>
      </c>
      <c r="C45" s="551" t="s">
        <v>520</v>
      </c>
      <c r="D45" s="547"/>
      <c r="E45" s="547"/>
      <c r="F45" s="553"/>
      <c r="G45" s="801"/>
      <c r="H45" s="802"/>
      <c r="I45" s="802"/>
      <c r="J45" s="802"/>
      <c r="K45" s="531"/>
      <c r="L45" s="532"/>
      <c r="M45" s="532"/>
      <c r="N45" s="532"/>
      <c r="O45" s="532"/>
      <c r="P45" s="532"/>
      <c r="Q45" s="532"/>
      <c r="R45" s="532"/>
      <c r="S45" s="532"/>
      <c r="T45" s="532"/>
      <c r="U45" s="532"/>
      <c r="V45" s="532"/>
      <c r="W45" s="532"/>
      <c r="X45" s="532"/>
      <c r="Y45" s="802"/>
      <c r="Z45" s="798">
        <f>Y45*0.12</f>
        <v>0</v>
      </c>
      <c r="AA45" s="533"/>
    </row>
    <row r="46" spans="2:27" ht="24.95" customHeight="1">
      <c r="B46" s="258" t="s">
        <v>810</v>
      </c>
      <c r="C46" s="556" t="s">
        <v>522</v>
      </c>
      <c r="D46" s="547"/>
      <c r="E46" s="547"/>
      <c r="F46" s="553"/>
      <c r="G46" s="801"/>
      <c r="H46" s="802"/>
      <c r="I46" s="802"/>
      <c r="J46" s="802"/>
      <c r="K46" s="531"/>
      <c r="L46" s="532"/>
      <c r="M46" s="532"/>
      <c r="N46" s="532"/>
      <c r="O46" s="532"/>
      <c r="P46" s="532"/>
      <c r="Q46" s="532"/>
      <c r="R46" s="532"/>
      <c r="S46" s="532"/>
      <c r="T46" s="532"/>
      <c r="U46" s="532"/>
      <c r="V46" s="532"/>
      <c r="W46" s="532"/>
      <c r="X46" s="532"/>
      <c r="Y46" s="802"/>
      <c r="Z46" s="802"/>
      <c r="AA46" s="533"/>
    </row>
    <row r="47" spans="2:27" ht="24.95" customHeight="1">
      <c r="B47" s="258">
        <v>325</v>
      </c>
      <c r="C47" s="546" t="s">
        <v>524</v>
      </c>
      <c r="D47" s="557"/>
      <c r="E47" s="547"/>
      <c r="F47" s="548"/>
      <c r="G47" s="549"/>
      <c r="H47" s="550"/>
      <c r="I47" s="550"/>
      <c r="J47" s="550"/>
      <c r="K47" s="531"/>
      <c r="L47" s="532"/>
      <c r="M47" s="532"/>
      <c r="N47" s="532"/>
      <c r="O47" s="532"/>
      <c r="P47" s="532"/>
      <c r="Q47" s="532"/>
      <c r="R47" s="532"/>
      <c r="S47" s="532"/>
      <c r="T47" s="532"/>
      <c r="U47" s="532"/>
      <c r="V47" s="532"/>
      <c r="W47" s="532"/>
      <c r="X47" s="532"/>
      <c r="Y47" s="550"/>
      <c r="Z47" s="839"/>
      <c r="AA47" s="533"/>
    </row>
    <row r="48" spans="2:27" ht="24.95" customHeight="1">
      <c r="B48" s="258">
        <v>330</v>
      </c>
      <c r="C48" s="546" t="s">
        <v>525</v>
      </c>
      <c r="D48" s="557"/>
      <c r="E48" s="547"/>
      <c r="F48" s="548"/>
      <c r="G48" s="549"/>
      <c r="H48" s="550"/>
      <c r="I48" s="550"/>
      <c r="J48" s="550"/>
      <c r="K48" s="531"/>
      <c r="L48" s="532"/>
      <c r="M48" s="532"/>
      <c r="N48" s="532"/>
      <c r="O48" s="532"/>
      <c r="P48" s="532"/>
      <c r="Q48" s="532"/>
      <c r="R48" s="532"/>
      <c r="S48" s="532"/>
      <c r="T48" s="532"/>
      <c r="U48" s="532"/>
      <c r="V48" s="532"/>
      <c r="W48" s="532"/>
      <c r="X48" s="532"/>
      <c r="Y48" s="550"/>
      <c r="Z48" s="839"/>
      <c r="AA48" s="533"/>
    </row>
    <row r="49" spans="2:27" ht="24.95" customHeight="1">
      <c r="B49" s="258" t="s">
        <v>811</v>
      </c>
      <c r="C49" s="542" t="s">
        <v>526</v>
      </c>
      <c r="D49" s="558"/>
      <c r="E49" s="537"/>
      <c r="F49" s="559"/>
      <c r="G49" s="560"/>
      <c r="H49" s="561"/>
      <c r="I49" s="561"/>
      <c r="J49" s="561"/>
      <c r="K49" s="562"/>
      <c r="L49" s="563"/>
      <c r="M49" s="563"/>
      <c r="N49" s="563"/>
      <c r="O49" s="563"/>
      <c r="P49" s="563"/>
      <c r="Q49" s="563"/>
      <c r="R49" s="563"/>
      <c r="S49" s="563"/>
      <c r="T49" s="563"/>
      <c r="U49" s="563"/>
      <c r="V49" s="563"/>
      <c r="W49" s="563"/>
      <c r="X49" s="563"/>
      <c r="Y49" s="561"/>
      <c r="Z49" s="798">
        <f>Z50+Z51+Z52+Z53+Z54</f>
        <v>0</v>
      </c>
      <c r="AA49" s="533"/>
    </row>
    <row r="50" spans="2:27" ht="24.95" customHeight="1">
      <c r="B50" s="258">
        <v>360</v>
      </c>
      <c r="C50" s="536" t="s">
        <v>527</v>
      </c>
      <c r="D50" s="558"/>
      <c r="E50" s="537"/>
      <c r="F50" s="559"/>
      <c r="G50" s="560"/>
      <c r="H50" s="561"/>
      <c r="I50" s="561"/>
      <c r="J50" s="561"/>
      <c r="K50" s="562"/>
      <c r="L50" s="563"/>
      <c r="M50" s="563"/>
      <c r="N50" s="563"/>
      <c r="O50" s="563"/>
      <c r="P50" s="563"/>
      <c r="Q50" s="563"/>
      <c r="R50" s="563"/>
      <c r="S50" s="563"/>
      <c r="T50" s="563"/>
      <c r="U50" s="563"/>
      <c r="V50" s="563"/>
      <c r="W50" s="563"/>
      <c r="X50" s="563"/>
      <c r="Y50" s="561"/>
      <c r="Z50" s="841"/>
      <c r="AA50" s="533"/>
    </row>
    <row r="51" spans="2:27" ht="24.95" customHeight="1">
      <c r="B51" s="258">
        <v>370</v>
      </c>
      <c r="C51" s="536" t="s">
        <v>528</v>
      </c>
      <c r="D51" s="558"/>
      <c r="E51" s="537"/>
      <c r="F51" s="559"/>
      <c r="G51" s="560"/>
      <c r="H51" s="561"/>
      <c r="I51" s="561"/>
      <c r="J51" s="561"/>
      <c r="K51" s="562"/>
      <c r="L51" s="563"/>
      <c r="M51" s="563"/>
      <c r="N51" s="563"/>
      <c r="O51" s="563"/>
      <c r="P51" s="563"/>
      <c r="Q51" s="563"/>
      <c r="R51" s="563"/>
      <c r="S51" s="563"/>
      <c r="T51" s="563"/>
      <c r="U51" s="563"/>
      <c r="V51" s="563"/>
      <c r="W51" s="563"/>
      <c r="X51" s="563"/>
      <c r="Y51" s="561"/>
      <c r="Z51" s="841"/>
      <c r="AA51" s="533"/>
    </row>
    <row r="52" spans="2:27" ht="24.95" customHeight="1">
      <c r="B52" s="258">
        <v>380</v>
      </c>
      <c r="C52" s="536" t="s">
        <v>529</v>
      </c>
      <c r="D52" s="558"/>
      <c r="E52" s="537"/>
      <c r="F52" s="559"/>
      <c r="G52" s="560"/>
      <c r="H52" s="561"/>
      <c r="I52" s="561"/>
      <c r="J52" s="561"/>
      <c r="K52" s="562"/>
      <c r="L52" s="563"/>
      <c r="M52" s="563"/>
      <c r="N52" s="563"/>
      <c r="O52" s="563"/>
      <c r="P52" s="563"/>
      <c r="Q52" s="563"/>
      <c r="R52" s="563"/>
      <c r="S52" s="563"/>
      <c r="T52" s="563"/>
      <c r="U52" s="563"/>
      <c r="V52" s="563"/>
      <c r="W52" s="563"/>
      <c r="X52" s="563"/>
      <c r="Y52" s="561"/>
      <c r="Z52" s="841"/>
      <c r="AA52" s="533"/>
    </row>
    <row r="53" spans="2:27" ht="24.95" customHeight="1">
      <c r="B53" s="761" t="s">
        <v>530</v>
      </c>
      <c r="C53" s="1145" t="s">
        <v>531</v>
      </c>
      <c r="D53" s="767"/>
      <c r="E53" s="768"/>
      <c r="F53" s="1141"/>
      <c r="G53" s="604"/>
      <c r="H53" s="605"/>
      <c r="I53" s="605"/>
      <c r="J53" s="605"/>
      <c r="K53" s="606"/>
      <c r="L53" s="607"/>
      <c r="M53" s="607"/>
      <c r="N53" s="607"/>
      <c r="O53" s="607"/>
      <c r="P53" s="607"/>
      <c r="Q53" s="607"/>
      <c r="R53" s="607"/>
      <c r="S53" s="607"/>
      <c r="T53" s="607"/>
      <c r="U53" s="607"/>
      <c r="V53" s="607"/>
      <c r="W53" s="607"/>
      <c r="X53" s="607"/>
      <c r="Y53" s="605"/>
      <c r="Z53" s="843"/>
      <c r="AA53" s="571"/>
    </row>
    <row r="54" spans="2:27" ht="24.95" customHeight="1" thickBot="1">
      <c r="B54" s="277">
        <v>390</v>
      </c>
      <c r="C54" s="564" t="s">
        <v>532</v>
      </c>
      <c r="D54" s="565"/>
      <c r="E54" s="565"/>
      <c r="F54" s="566"/>
      <c r="G54" s="567"/>
      <c r="H54" s="568"/>
      <c r="I54" s="568"/>
      <c r="J54" s="568"/>
      <c r="K54" s="569"/>
      <c r="L54" s="570"/>
      <c r="M54" s="570"/>
      <c r="N54" s="570"/>
      <c r="O54" s="570"/>
      <c r="P54" s="570"/>
      <c r="Q54" s="570"/>
      <c r="R54" s="570"/>
      <c r="S54" s="570"/>
      <c r="T54" s="570"/>
      <c r="U54" s="570"/>
      <c r="V54" s="570"/>
      <c r="W54" s="570"/>
      <c r="X54" s="570"/>
      <c r="Y54" s="568"/>
      <c r="Z54" s="811"/>
      <c r="AA54" s="571"/>
    </row>
    <row r="55" spans="2:27" ht="15">
      <c r="B55" s="284"/>
      <c r="C55" s="285"/>
      <c r="D55" s="285"/>
      <c r="E55" s="285"/>
      <c r="F55" s="285"/>
      <c r="G55" s="286"/>
      <c r="H55" s="286"/>
      <c r="I55" s="286"/>
      <c r="J55" s="286"/>
      <c r="K55" s="284"/>
      <c r="L55" s="286"/>
      <c r="M55" s="286"/>
      <c r="N55" s="286"/>
      <c r="O55" s="286"/>
      <c r="P55" s="286"/>
      <c r="Q55" s="286"/>
      <c r="R55" s="286"/>
      <c r="S55" s="286"/>
      <c r="T55" s="286"/>
      <c r="U55" s="286"/>
      <c r="V55" s="286"/>
      <c r="W55" s="286"/>
      <c r="X55" s="286"/>
      <c r="Y55" s="286"/>
      <c r="Z55" s="285"/>
      <c r="AA55" s="285"/>
    </row>
  </sheetData>
  <sheetProtection algorithmName="SHA-512" hashValue="b969DdkbQnr1r18mlu9N88X+HKqgDiSTCBTfVOb1muZnedKz+pq2SWkMcZmIrPt3R6ixB4uj1tQGwej8CMqWEQ==" saltValue="GbXa8WZBzrqJLahlRfLbFA==" spinCount="100000" sheet="1" objects="1" scenarios="1"/>
  <mergeCells count="17">
    <mergeCell ref="Y7:Y8"/>
    <mergeCell ref="C12:F12"/>
    <mergeCell ref="B2:AA2"/>
    <mergeCell ref="G6:Y6"/>
    <mergeCell ref="Z6:Z8"/>
    <mergeCell ref="AA6:AA8"/>
    <mergeCell ref="G7:H7"/>
    <mergeCell ref="I7:J7"/>
    <mergeCell ref="K7:K8"/>
    <mergeCell ref="L7:M8"/>
    <mergeCell ref="N7:N8"/>
    <mergeCell ref="O7:P8"/>
    <mergeCell ref="C13:F13"/>
    <mergeCell ref="Q7:R8"/>
    <mergeCell ref="S7:S8"/>
    <mergeCell ref="T7:U8"/>
    <mergeCell ref="V7:X7"/>
  </mergeCells>
  <printOptions horizontalCentered="1" verticalCentered="1"/>
  <pageMargins left="0.31496062992125984" right="0.31496062992125984" top="0.74803149606299213" bottom="0.74803149606299213" header="0.31496062992125984" footer="0.31496062992125984"/>
  <pageSetup paperSize="8" scale="33" orientation="landscape" r:id="rId1"/>
  <headerFooter scaleWithDoc="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16">
    <tabColor theme="4" tint="0.59999389629810485"/>
    <pageSetUpPr fitToPage="1"/>
  </sheetPr>
  <dimension ref="B1:AA55"/>
  <sheetViews>
    <sheetView showGridLines="0" zoomScale="40" zoomScaleNormal="40" zoomScaleSheetLayoutView="25" workbookViewId="0">
      <selection activeCell="F4" sqref="F4"/>
    </sheetView>
  </sheetViews>
  <sheetFormatPr defaultColWidth="11.625" defaultRowHeight="12.75"/>
  <cols>
    <col min="1" max="1" width="2.25" style="220" customWidth="1"/>
    <col min="2" max="2" width="11.625" style="219" customWidth="1"/>
    <col min="3" max="3" width="7.5" style="220" customWidth="1"/>
    <col min="4" max="4" width="6.25" style="220" customWidth="1"/>
    <col min="5" max="5" width="28.25" style="220" customWidth="1"/>
    <col min="6" max="6" width="55.625" style="220" customWidth="1"/>
    <col min="7" max="10" width="19.875" style="221" customWidth="1"/>
    <col min="11" max="11" width="19.875" style="219" customWidth="1"/>
    <col min="12" max="13" width="19.875" style="221" customWidth="1"/>
    <col min="14" max="14" width="21.5" style="221" customWidth="1"/>
    <col min="15" max="18" width="19.875" style="221" customWidth="1"/>
    <col min="19" max="19" width="21.625" style="221" customWidth="1"/>
    <col min="20" max="25" width="19.875" style="221" customWidth="1"/>
    <col min="26" max="26" width="19.875" style="220" customWidth="1"/>
    <col min="27" max="27" width="20.625" style="220" customWidth="1"/>
    <col min="28" max="268" width="10" style="220" customWidth="1"/>
    <col min="269" max="16384" width="11.625" style="220"/>
  </cols>
  <sheetData>
    <row r="1" spans="2:27" ht="13.5" thickBot="1"/>
    <row r="2" spans="2:27" s="222" customFormat="1" ht="36" customHeight="1" thickBot="1">
      <c r="B2" s="1379" t="s">
        <v>475</v>
      </c>
      <c r="C2" s="1380"/>
      <c r="D2" s="1380"/>
      <c r="E2" s="1380"/>
      <c r="F2" s="1380"/>
      <c r="G2" s="1380"/>
      <c r="H2" s="1380"/>
      <c r="I2" s="1380"/>
      <c r="J2" s="1380"/>
      <c r="K2" s="1380"/>
      <c r="L2" s="1380"/>
      <c r="M2" s="1380"/>
      <c r="N2" s="1380"/>
      <c r="O2" s="1380"/>
      <c r="P2" s="1380"/>
      <c r="Q2" s="1380"/>
      <c r="R2" s="1380"/>
      <c r="S2" s="1380"/>
      <c r="T2" s="1380"/>
      <c r="U2" s="1380"/>
      <c r="V2" s="1380"/>
      <c r="W2" s="1380"/>
      <c r="X2" s="1380"/>
      <c r="Y2" s="1380"/>
      <c r="Z2" s="1380"/>
      <c r="AA2" s="1381"/>
    </row>
    <row r="3" spans="2:27" s="224" customFormat="1" ht="9" customHeight="1">
      <c r="B3" s="223"/>
      <c r="C3" s="223"/>
      <c r="D3" s="223"/>
      <c r="E3" s="223"/>
      <c r="F3" s="223"/>
      <c r="G3" s="223"/>
      <c r="H3" s="223"/>
      <c r="I3" s="223"/>
      <c r="J3" s="223"/>
      <c r="K3" s="515"/>
      <c r="L3" s="223"/>
      <c r="M3" s="223"/>
      <c r="N3" s="223"/>
      <c r="O3" s="223"/>
      <c r="P3" s="223"/>
      <c r="Q3" s="223"/>
      <c r="R3" s="223"/>
      <c r="S3" s="223"/>
      <c r="T3" s="223"/>
      <c r="U3" s="223"/>
      <c r="V3" s="223"/>
      <c r="W3" s="223"/>
      <c r="X3" s="223"/>
      <c r="Y3" s="223"/>
      <c r="Z3" s="223"/>
      <c r="AA3" s="223"/>
    </row>
    <row r="4" spans="2:27" s="227" customFormat="1" ht="29.25" customHeight="1">
      <c r="B4" s="225"/>
      <c r="C4" s="226" t="s">
        <v>476</v>
      </c>
      <c r="F4" s="516" t="s">
        <v>813</v>
      </c>
      <c r="G4" s="228"/>
      <c r="H4" s="228"/>
      <c r="I4" s="229"/>
      <c r="J4" s="229"/>
      <c r="K4" s="517"/>
      <c r="L4" s="229"/>
      <c r="M4" s="229"/>
      <c r="N4" s="229"/>
      <c r="O4" s="229"/>
      <c r="P4" s="229"/>
      <c r="Q4" s="229"/>
      <c r="R4" s="229"/>
      <c r="S4" s="229"/>
      <c r="T4" s="229"/>
      <c r="U4" s="229"/>
      <c r="V4" s="229"/>
      <c r="W4" s="229"/>
      <c r="X4" s="229"/>
      <c r="Y4" s="229"/>
    </row>
    <row r="5" spans="2:27" s="227" customFormat="1" ht="9.75" customHeight="1" thickBot="1">
      <c r="B5" s="225"/>
      <c r="C5" s="222"/>
      <c r="G5" s="228"/>
      <c r="I5" s="229"/>
      <c r="J5" s="229"/>
      <c r="K5" s="517"/>
      <c r="L5" s="229"/>
      <c r="M5" s="229"/>
      <c r="N5" s="229"/>
      <c r="O5" s="229"/>
      <c r="P5" s="229"/>
      <c r="Q5" s="229"/>
      <c r="R5" s="229"/>
      <c r="S5" s="229"/>
      <c r="T5" s="229"/>
      <c r="U5" s="229"/>
      <c r="V5" s="229"/>
      <c r="W5" s="229"/>
      <c r="X5" s="229"/>
      <c r="Y5" s="229"/>
    </row>
    <row r="6" spans="2:27" ht="15.75" customHeight="1">
      <c r="B6" s="230"/>
      <c r="C6" s="231"/>
      <c r="D6" s="231"/>
      <c r="E6" s="231"/>
      <c r="F6" s="232"/>
      <c r="G6" s="1382" t="s">
        <v>477</v>
      </c>
      <c r="H6" s="1382"/>
      <c r="I6" s="1382"/>
      <c r="J6" s="1382"/>
      <c r="K6" s="1382"/>
      <c r="L6" s="1382"/>
      <c r="M6" s="1382"/>
      <c r="N6" s="1382"/>
      <c r="O6" s="1382"/>
      <c r="P6" s="1382"/>
      <c r="Q6" s="1382"/>
      <c r="R6" s="1382"/>
      <c r="S6" s="1382"/>
      <c r="T6" s="1382"/>
      <c r="U6" s="1382"/>
      <c r="V6" s="1382"/>
      <c r="W6" s="1382"/>
      <c r="X6" s="1382"/>
      <c r="Y6" s="1383"/>
      <c r="Z6" s="1384" t="s">
        <v>449</v>
      </c>
      <c r="AA6" s="1387" t="s">
        <v>478</v>
      </c>
    </row>
    <row r="7" spans="2:27" ht="67.5" customHeight="1">
      <c r="B7" s="233"/>
      <c r="C7" s="234"/>
      <c r="D7" s="234"/>
      <c r="E7" s="234"/>
      <c r="F7" s="235"/>
      <c r="G7" s="1389" t="s">
        <v>479</v>
      </c>
      <c r="H7" s="1390"/>
      <c r="I7" s="1391" t="s">
        <v>480</v>
      </c>
      <c r="J7" s="1390"/>
      <c r="K7" s="1392" t="s">
        <v>764</v>
      </c>
      <c r="L7" s="1401" t="s">
        <v>765</v>
      </c>
      <c r="M7" s="1402"/>
      <c r="N7" s="1392" t="s">
        <v>766</v>
      </c>
      <c r="O7" s="1401" t="s">
        <v>767</v>
      </c>
      <c r="P7" s="1402"/>
      <c r="Q7" s="1401" t="s">
        <v>768</v>
      </c>
      <c r="R7" s="1402"/>
      <c r="S7" s="1400" t="s">
        <v>769</v>
      </c>
      <c r="T7" s="1401" t="s">
        <v>770</v>
      </c>
      <c r="U7" s="1402"/>
      <c r="V7" s="1391" t="s">
        <v>771</v>
      </c>
      <c r="W7" s="1389"/>
      <c r="X7" s="1390"/>
      <c r="Y7" s="1392" t="s">
        <v>481</v>
      </c>
      <c r="Z7" s="1385"/>
      <c r="AA7" s="1388"/>
    </row>
    <row r="8" spans="2:27" ht="49.5" customHeight="1">
      <c r="B8" s="233"/>
      <c r="C8" s="234"/>
      <c r="D8" s="234"/>
      <c r="E8" s="234"/>
      <c r="F8" s="235"/>
      <c r="G8" s="1142" t="s">
        <v>482</v>
      </c>
      <c r="H8" s="1143" t="s">
        <v>483</v>
      </c>
      <c r="I8" s="238" t="s">
        <v>482</v>
      </c>
      <c r="J8" s="238" t="s">
        <v>483</v>
      </c>
      <c r="K8" s="1386"/>
      <c r="L8" s="1398"/>
      <c r="M8" s="1399"/>
      <c r="N8" s="1386"/>
      <c r="O8" s="1398"/>
      <c r="P8" s="1399"/>
      <c r="Q8" s="1398"/>
      <c r="R8" s="1399"/>
      <c r="S8" s="1400"/>
      <c r="T8" s="1398"/>
      <c r="U8" s="1399"/>
      <c r="V8" s="238" t="s">
        <v>772</v>
      </c>
      <c r="W8" s="238" t="s">
        <v>773</v>
      </c>
      <c r="X8" s="238" t="s">
        <v>774</v>
      </c>
      <c r="Y8" s="1386"/>
      <c r="Z8" s="1386"/>
      <c r="AA8" s="1388"/>
    </row>
    <row r="9" spans="2:27" ht="20.25" customHeight="1">
      <c r="B9" s="239"/>
      <c r="C9" s="240"/>
      <c r="D9" s="240"/>
      <c r="E9" s="240"/>
      <c r="F9" s="241"/>
      <c r="G9" s="1144" t="s">
        <v>775</v>
      </c>
      <c r="H9" s="243" t="s">
        <v>776</v>
      </c>
      <c r="I9" s="244" t="s">
        <v>777</v>
      </c>
      <c r="J9" s="244" t="s">
        <v>778</v>
      </c>
      <c r="K9" s="244"/>
      <c r="L9" s="238" t="s">
        <v>482</v>
      </c>
      <c r="M9" s="238" t="s">
        <v>483</v>
      </c>
      <c r="N9" s="244"/>
      <c r="O9" s="238" t="s">
        <v>482</v>
      </c>
      <c r="P9" s="238" t="s">
        <v>483</v>
      </c>
      <c r="Q9" s="238" t="s">
        <v>482</v>
      </c>
      <c r="R9" s="238" t="s">
        <v>483</v>
      </c>
      <c r="S9" s="244"/>
      <c r="T9" s="238" t="s">
        <v>482</v>
      </c>
      <c r="U9" s="238" t="s">
        <v>483</v>
      </c>
      <c r="V9" s="244"/>
      <c r="W9" s="244"/>
      <c r="X9" s="244"/>
      <c r="Y9" s="244" t="s">
        <v>779</v>
      </c>
      <c r="Z9" s="245" t="s">
        <v>780</v>
      </c>
      <c r="AA9" s="246" t="s">
        <v>781</v>
      </c>
    </row>
    <row r="10" spans="2:27" ht="24.95" customHeight="1">
      <c r="B10" s="247" t="s">
        <v>775</v>
      </c>
      <c r="C10" s="518" t="s">
        <v>484</v>
      </c>
      <c r="D10" s="519"/>
      <c r="E10" s="519"/>
      <c r="F10" s="520"/>
      <c r="G10" s="521"/>
      <c r="H10" s="522"/>
      <c r="I10" s="522"/>
      <c r="J10" s="522"/>
      <c r="K10" s="523"/>
      <c r="L10" s="524"/>
      <c r="M10" s="524"/>
      <c r="N10" s="524"/>
      <c r="O10" s="524"/>
      <c r="P10" s="524"/>
      <c r="Q10" s="524"/>
      <c r="R10" s="524"/>
      <c r="S10" s="524"/>
      <c r="T10" s="524"/>
      <c r="U10" s="524"/>
      <c r="V10" s="524"/>
      <c r="W10" s="524"/>
      <c r="X10" s="524"/>
      <c r="Y10" s="522"/>
      <c r="Z10" s="798">
        <f>Z11+Z37+Z49</f>
        <v>0</v>
      </c>
      <c r="AA10" s="799">
        <f>Z10*12.5</f>
        <v>0</v>
      </c>
    </row>
    <row r="11" spans="2:27" ht="24.95" customHeight="1">
      <c r="B11" s="251" t="s">
        <v>782</v>
      </c>
      <c r="C11" s="526" t="s">
        <v>486</v>
      </c>
      <c r="D11" s="527"/>
      <c r="E11" s="527"/>
      <c r="F11" s="528"/>
      <c r="G11" s="529"/>
      <c r="H11" s="530"/>
      <c r="I11" s="530"/>
      <c r="J11" s="530"/>
      <c r="K11" s="531"/>
      <c r="L11" s="532"/>
      <c r="M11" s="532"/>
      <c r="N11" s="532"/>
      <c r="O11" s="532"/>
      <c r="P11" s="532"/>
      <c r="Q11" s="532"/>
      <c r="R11" s="532"/>
      <c r="S11" s="532"/>
      <c r="T11" s="532"/>
      <c r="U11" s="532"/>
      <c r="V11" s="532"/>
      <c r="W11" s="532"/>
      <c r="X11" s="532"/>
      <c r="Y11" s="530"/>
      <c r="Z11" s="798">
        <f>Z33+Z14</f>
        <v>0</v>
      </c>
      <c r="AA11" s="533"/>
    </row>
    <row r="12" spans="2:27" ht="24.95" customHeight="1">
      <c r="B12" s="251" t="s">
        <v>783</v>
      </c>
      <c r="C12" s="1393" t="s">
        <v>488</v>
      </c>
      <c r="D12" s="1394"/>
      <c r="E12" s="1394"/>
      <c r="F12" s="1395"/>
      <c r="G12" s="801"/>
      <c r="H12" s="802"/>
      <c r="I12" s="831"/>
      <c r="J12" s="831"/>
      <c r="K12" s="531"/>
      <c r="L12" s="532"/>
      <c r="M12" s="532"/>
      <c r="N12" s="532"/>
      <c r="O12" s="532"/>
      <c r="P12" s="532"/>
      <c r="Q12" s="532"/>
      <c r="R12" s="532"/>
      <c r="S12" s="532"/>
      <c r="T12" s="532"/>
      <c r="U12" s="532"/>
      <c r="V12" s="532"/>
      <c r="W12" s="532"/>
      <c r="X12" s="532"/>
      <c r="Y12" s="530"/>
      <c r="Z12" s="534"/>
      <c r="AA12" s="535"/>
    </row>
    <row r="13" spans="2:27" ht="24.95" customHeight="1">
      <c r="B13" s="251" t="s">
        <v>784</v>
      </c>
      <c r="C13" s="1393" t="s">
        <v>490</v>
      </c>
      <c r="D13" s="1394"/>
      <c r="E13" s="1394"/>
      <c r="F13" s="1395"/>
      <c r="G13" s="801"/>
      <c r="H13" s="802"/>
      <c r="I13" s="831"/>
      <c r="J13" s="831"/>
      <c r="K13" s="531"/>
      <c r="L13" s="532"/>
      <c r="M13" s="532"/>
      <c r="N13" s="532"/>
      <c r="O13" s="532"/>
      <c r="P13" s="532"/>
      <c r="Q13" s="532"/>
      <c r="R13" s="532"/>
      <c r="S13" s="532"/>
      <c r="T13" s="532"/>
      <c r="U13" s="532"/>
      <c r="V13" s="532"/>
      <c r="W13" s="532"/>
      <c r="X13" s="532"/>
      <c r="Y13" s="530"/>
      <c r="Z13" s="534"/>
      <c r="AA13" s="535"/>
    </row>
    <row r="14" spans="2:27" ht="24.95" customHeight="1">
      <c r="B14" s="258" t="s">
        <v>776</v>
      </c>
      <c r="C14" s="536" t="s">
        <v>491</v>
      </c>
      <c r="D14" s="537"/>
      <c r="E14" s="537"/>
      <c r="F14" s="538"/>
      <c r="G14" s="798">
        <f>G15+G20+G24</f>
        <v>0</v>
      </c>
      <c r="H14" s="798">
        <f>H15+H20+H24</f>
        <v>0</v>
      </c>
      <c r="I14" s="798">
        <f t="shared" ref="I14:J14" si="0">I15+I20+I24</f>
        <v>0</v>
      </c>
      <c r="J14" s="798">
        <f t="shared" si="0"/>
        <v>0</v>
      </c>
      <c r="K14" s="531"/>
      <c r="L14" s="532"/>
      <c r="M14" s="532"/>
      <c r="N14" s="532"/>
      <c r="O14" s="532"/>
      <c r="P14" s="532"/>
      <c r="Q14" s="532"/>
      <c r="R14" s="532"/>
      <c r="S14" s="532"/>
      <c r="T14" s="539">
        <f>T15+T20+T24</f>
        <v>0</v>
      </c>
      <c r="U14" s="539">
        <f>U15+U20+U24</f>
        <v>0</v>
      </c>
      <c r="V14" s="539">
        <f>MIN(MAX(T15,T20),MAX(U15,U20))</f>
        <v>0</v>
      </c>
      <c r="W14" s="539">
        <f>MIN(MAX(T20-V14,T24),MAX(U20-V14,U24))</f>
        <v>0</v>
      </c>
      <c r="X14" s="539">
        <f>MIN(IF(MAX(T15-V14,T24-W14)&gt;0,MAX(T15-V14,T24-W14),0),IF(MAX(U15-V14,U24-W14)&gt;0,MAX(U15-V14,U24-W14,0)))</f>
        <v>0</v>
      </c>
      <c r="Y14" s="1140">
        <f>SUM(N16:N19)+SUM(N21:N23)+SUM(N25:N32)+S15+S20+S24+V14+W14+X14+ABS(T14-U14)</f>
        <v>0</v>
      </c>
      <c r="Z14" s="1140">
        <f>((SUM(N16:N19)+SUM(N21:N23)+SUM(N25:N32))*10%)+(S15*40%)+(S20*30%)+(S24*30%)+((V14+W14)*40%)+(X14*150%)+(ABS(T14-U14)*100%)</f>
        <v>0</v>
      </c>
      <c r="AA14" s="533"/>
    </row>
    <row r="15" spans="2:27" ht="24.95" customHeight="1">
      <c r="B15" s="258" t="s">
        <v>777</v>
      </c>
      <c r="C15" s="540" t="s">
        <v>492</v>
      </c>
      <c r="D15" s="537"/>
      <c r="E15" s="537"/>
      <c r="F15" s="541"/>
      <c r="G15" s="801"/>
      <c r="H15" s="802"/>
      <c r="I15" s="798">
        <f>SUM(I16:I19)</f>
        <v>0</v>
      </c>
      <c r="J15" s="798">
        <f>SUM(J16:J19)</f>
        <v>0</v>
      </c>
      <c r="K15" s="531"/>
      <c r="L15" s="532"/>
      <c r="M15" s="532"/>
      <c r="N15" s="532"/>
      <c r="O15" s="532"/>
      <c r="P15" s="532"/>
      <c r="Q15" s="539">
        <f>SUM(O16:O19)</f>
        <v>0</v>
      </c>
      <c r="R15" s="539">
        <f>SUM(P16:P19)</f>
        <v>0</v>
      </c>
      <c r="S15" s="539">
        <f>MIN(Q15:R15)</f>
        <v>0</v>
      </c>
      <c r="T15" s="539">
        <f>IF(Q15&gt;R15,Q15-S15,0)</f>
        <v>0</v>
      </c>
      <c r="U15" s="539">
        <f>IF(R15&gt;Q15,R15-S15,0)</f>
        <v>0</v>
      </c>
      <c r="V15" s="532"/>
      <c r="W15" s="532"/>
      <c r="X15" s="532"/>
      <c r="Y15" s="534"/>
      <c r="Z15" s="530"/>
      <c r="AA15" s="533"/>
    </row>
    <row r="16" spans="2:27" ht="24.95" customHeight="1">
      <c r="B16" s="258" t="s">
        <v>778</v>
      </c>
      <c r="C16" s="542"/>
      <c r="D16" s="537" t="s">
        <v>493</v>
      </c>
      <c r="E16" s="537"/>
      <c r="F16" s="541"/>
      <c r="G16" s="832"/>
      <c r="H16" s="833"/>
      <c r="I16" s="802"/>
      <c r="J16" s="802"/>
      <c r="K16" s="543">
        <v>0</v>
      </c>
      <c r="L16" s="539">
        <f>I16*K16</f>
        <v>0</v>
      </c>
      <c r="M16" s="539">
        <f>J16*K16</f>
        <v>0</v>
      </c>
      <c r="N16" s="539">
        <f>MIN(L16:M16)</f>
        <v>0</v>
      </c>
      <c r="O16" s="539">
        <f>IF(L16&gt;M16,L16-N16,0)</f>
        <v>0</v>
      </c>
      <c r="P16" s="539">
        <f>IF(M16&gt;L16,M16-N16,0)</f>
        <v>0</v>
      </c>
      <c r="Q16" s="532"/>
      <c r="R16" s="532"/>
      <c r="S16" s="532"/>
      <c r="T16" s="532"/>
      <c r="U16" s="532"/>
      <c r="V16" s="532"/>
      <c r="W16" s="532"/>
      <c r="X16" s="532"/>
      <c r="Y16" s="534"/>
      <c r="Z16" s="530"/>
      <c r="AA16" s="533"/>
    </row>
    <row r="17" spans="2:27" ht="24.95" customHeight="1">
      <c r="B17" s="258" t="s">
        <v>779</v>
      </c>
      <c r="C17" s="542"/>
      <c r="D17" s="537" t="s">
        <v>494</v>
      </c>
      <c r="E17" s="537"/>
      <c r="F17" s="541"/>
      <c r="G17" s="832"/>
      <c r="H17" s="833"/>
      <c r="I17" s="802"/>
      <c r="J17" s="802"/>
      <c r="K17" s="543">
        <v>2E-3</v>
      </c>
      <c r="L17" s="539">
        <f t="shared" ref="L17:L32" si="1">I17*K17</f>
        <v>0</v>
      </c>
      <c r="M17" s="539">
        <f t="shared" ref="M17:M32" si="2">J17*K17</f>
        <v>0</v>
      </c>
      <c r="N17" s="539">
        <f t="shared" ref="N17:N32" si="3">MIN(L17:M17)</f>
        <v>0</v>
      </c>
      <c r="O17" s="539">
        <f t="shared" ref="O17:O32" si="4">IF(L17&gt;M17,L17-N17,0)</f>
        <v>0</v>
      </c>
      <c r="P17" s="539">
        <f t="shared" ref="P17:P32" si="5">IF(M17&gt;L17,M17-N17,0)</f>
        <v>0</v>
      </c>
      <c r="Q17" s="532"/>
      <c r="R17" s="532"/>
      <c r="S17" s="532"/>
      <c r="T17" s="532"/>
      <c r="U17" s="532"/>
      <c r="V17" s="532"/>
      <c r="W17" s="532"/>
      <c r="X17" s="532"/>
      <c r="Y17" s="534"/>
      <c r="Z17" s="530"/>
      <c r="AA17" s="533"/>
    </row>
    <row r="18" spans="2:27" ht="24.95" customHeight="1">
      <c r="B18" s="258" t="s">
        <v>780</v>
      </c>
      <c r="C18" s="542"/>
      <c r="D18" s="537" t="s">
        <v>495</v>
      </c>
      <c r="E18" s="537"/>
      <c r="F18" s="541"/>
      <c r="G18" s="832"/>
      <c r="H18" s="833"/>
      <c r="I18" s="802"/>
      <c r="J18" s="802"/>
      <c r="K18" s="543">
        <v>4.0000000000000001E-3</v>
      </c>
      <c r="L18" s="539">
        <f t="shared" si="1"/>
        <v>0</v>
      </c>
      <c r="M18" s="539">
        <f t="shared" si="2"/>
        <v>0</v>
      </c>
      <c r="N18" s="539">
        <f t="shared" si="3"/>
        <v>0</v>
      </c>
      <c r="O18" s="539">
        <f t="shared" si="4"/>
        <v>0</v>
      </c>
      <c r="P18" s="539">
        <f t="shared" si="5"/>
        <v>0</v>
      </c>
      <c r="Q18" s="532"/>
      <c r="R18" s="532"/>
      <c r="S18" s="532"/>
      <c r="T18" s="532"/>
      <c r="U18" s="532"/>
      <c r="V18" s="532"/>
      <c r="W18" s="532"/>
      <c r="X18" s="532"/>
      <c r="Y18" s="534"/>
      <c r="Z18" s="530"/>
      <c r="AA18" s="533"/>
    </row>
    <row r="19" spans="2:27" ht="24.95" customHeight="1">
      <c r="B19" s="258" t="s">
        <v>781</v>
      </c>
      <c r="C19" s="542"/>
      <c r="D19" s="537" t="s">
        <v>496</v>
      </c>
      <c r="E19" s="537"/>
      <c r="F19" s="541"/>
      <c r="G19" s="832"/>
      <c r="H19" s="833"/>
      <c r="I19" s="802"/>
      <c r="J19" s="802"/>
      <c r="K19" s="543">
        <v>7.0000000000000001E-3</v>
      </c>
      <c r="L19" s="539">
        <f t="shared" si="1"/>
        <v>0</v>
      </c>
      <c r="M19" s="539">
        <f t="shared" si="2"/>
        <v>0</v>
      </c>
      <c r="N19" s="539">
        <f t="shared" si="3"/>
        <v>0</v>
      </c>
      <c r="O19" s="539">
        <f t="shared" si="4"/>
        <v>0</v>
      </c>
      <c r="P19" s="539">
        <f t="shared" si="5"/>
        <v>0</v>
      </c>
      <c r="Q19" s="532"/>
      <c r="R19" s="532"/>
      <c r="S19" s="532"/>
      <c r="T19" s="532"/>
      <c r="U19" s="532"/>
      <c r="V19" s="532"/>
      <c r="W19" s="532"/>
      <c r="X19" s="532"/>
      <c r="Y19" s="534"/>
      <c r="Z19" s="530"/>
      <c r="AA19" s="533"/>
    </row>
    <row r="20" spans="2:27" ht="24.95" customHeight="1">
      <c r="B20" s="258" t="s">
        <v>785</v>
      </c>
      <c r="C20" s="540" t="s">
        <v>497</v>
      </c>
      <c r="D20" s="537"/>
      <c r="E20" s="537"/>
      <c r="F20" s="541"/>
      <c r="G20" s="801"/>
      <c r="H20" s="802"/>
      <c r="I20" s="798">
        <f>SUM(I21:I23)</f>
        <v>0</v>
      </c>
      <c r="J20" s="798">
        <f>SUM(J21:J23)</f>
        <v>0</v>
      </c>
      <c r="K20" s="544"/>
      <c r="L20" s="532"/>
      <c r="M20" s="532"/>
      <c r="N20" s="532"/>
      <c r="O20" s="532"/>
      <c r="P20" s="532"/>
      <c r="Q20" s="539">
        <f>SUM(O21:O23)</f>
        <v>0</v>
      </c>
      <c r="R20" s="539">
        <f>SUM(P21:P23)</f>
        <v>0</v>
      </c>
      <c r="S20" s="539">
        <f>MIN(Q20:R20)</f>
        <v>0</v>
      </c>
      <c r="T20" s="539">
        <f>IF(Q20&gt;R20,Q20-S20,0)</f>
        <v>0</v>
      </c>
      <c r="U20" s="539">
        <f>IF(R20&gt;Q20,R20-S20,0)</f>
        <v>0</v>
      </c>
      <c r="V20" s="532"/>
      <c r="W20" s="532"/>
      <c r="X20" s="532"/>
      <c r="Y20" s="534"/>
      <c r="Z20" s="530"/>
      <c r="AA20" s="533"/>
    </row>
    <row r="21" spans="2:27" ht="24.95" customHeight="1">
      <c r="B21" s="258" t="s">
        <v>786</v>
      </c>
      <c r="C21" s="542"/>
      <c r="D21" s="537" t="s">
        <v>498</v>
      </c>
      <c r="E21" s="537"/>
      <c r="F21" s="541"/>
      <c r="G21" s="832"/>
      <c r="H21" s="833"/>
      <c r="I21" s="802"/>
      <c r="J21" s="802"/>
      <c r="K21" s="543">
        <v>1.2500000000000001E-2</v>
      </c>
      <c r="L21" s="539">
        <f t="shared" si="1"/>
        <v>0</v>
      </c>
      <c r="M21" s="539">
        <f t="shared" si="2"/>
        <v>0</v>
      </c>
      <c r="N21" s="539">
        <f t="shared" si="3"/>
        <v>0</v>
      </c>
      <c r="O21" s="539">
        <f t="shared" si="4"/>
        <v>0</v>
      </c>
      <c r="P21" s="539">
        <f t="shared" si="5"/>
        <v>0</v>
      </c>
      <c r="Q21" s="532"/>
      <c r="R21" s="532"/>
      <c r="S21" s="532"/>
      <c r="T21" s="532"/>
      <c r="U21" s="532"/>
      <c r="V21" s="532"/>
      <c r="W21" s="532"/>
      <c r="X21" s="532"/>
      <c r="Y21" s="534"/>
      <c r="Z21" s="530"/>
      <c r="AA21" s="533"/>
    </row>
    <row r="22" spans="2:27" ht="24.95" customHeight="1">
      <c r="B22" s="258" t="s">
        <v>787</v>
      </c>
      <c r="C22" s="542"/>
      <c r="D22" s="537" t="s">
        <v>499</v>
      </c>
      <c r="E22" s="537"/>
      <c r="F22" s="541"/>
      <c r="G22" s="832"/>
      <c r="H22" s="833"/>
      <c r="I22" s="802"/>
      <c r="J22" s="802"/>
      <c r="K22" s="543">
        <v>1.7500000000000002E-2</v>
      </c>
      <c r="L22" s="539">
        <f t="shared" si="1"/>
        <v>0</v>
      </c>
      <c r="M22" s="539">
        <f t="shared" si="2"/>
        <v>0</v>
      </c>
      <c r="N22" s="539">
        <f t="shared" si="3"/>
        <v>0</v>
      </c>
      <c r="O22" s="539">
        <f t="shared" si="4"/>
        <v>0</v>
      </c>
      <c r="P22" s="539">
        <f t="shared" si="5"/>
        <v>0</v>
      </c>
      <c r="Q22" s="532"/>
      <c r="R22" s="532"/>
      <c r="S22" s="532"/>
      <c r="T22" s="532"/>
      <c r="U22" s="532"/>
      <c r="V22" s="532"/>
      <c r="W22" s="532"/>
      <c r="X22" s="532"/>
      <c r="Y22" s="534"/>
      <c r="Z22" s="530"/>
      <c r="AA22" s="533"/>
    </row>
    <row r="23" spans="2:27" ht="24.95" customHeight="1">
      <c r="B23" s="258" t="s">
        <v>788</v>
      </c>
      <c r="C23" s="542"/>
      <c r="D23" s="537" t="s">
        <v>500</v>
      </c>
      <c r="E23" s="537"/>
      <c r="F23" s="541"/>
      <c r="G23" s="832"/>
      <c r="H23" s="833"/>
      <c r="I23" s="802"/>
      <c r="J23" s="802"/>
      <c r="K23" s="543">
        <v>2.2499999999999999E-2</v>
      </c>
      <c r="L23" s="539">
        <f t="shared" si="1"/>
        <v>0</v>
      </c>
      <c r="M23" s="539">
        <f t="shared" si="2"/>
        <v>0</v>
      </c>
      <c r="N23" s="539">
        <f t="shared" si="3"/>
        <v>0</v>
      </c>
      <c r="O23" s="539">
        <f t="shared" si="4"/>
        <v>0</v>
      </c>
      <c r="P23" s="539">
        <f t="shared" si="5"/>
        <v>0</v>
      </c>
      <c r="Q23" s="532"/>
      <c r="R23" s="532"/>
      <c r="S23" s="532"/>
      <c r="T23" s="532"/>
      <c r="U23" s="532"/>
      <c r="V23" s="532"/>
      <c r="W23" s="532"/>
      <c r="X23" s="532"/>
      <c r="Y23" s="534"/>
      <c r="Z23" s="530"/>
      <c r="AA23" s="533"/>
    </row>
    <row r="24" spans="2:27" ht="24.95" customHeight="1">
      <c r="B24" s="258" t="s">
        <v>789</v>
      </c>
      <c r="C24" s="540" t="s">
        <v>501</v>
      </c>
      <c r="D24" s="537"/>
      <c r="E24" s="537"/>
      <c r="F24" s="541"/>
      <c r="G24" s="801"/>
      <c r="H24" s="802"/>
      <c r="I24" s="798">
        <f>SUM(I25:I32)</f>
        <v>0</v>
      </c>
      <c r="J24" s="798">
        <f>SUM(J25:J32)</f>
        <v>0</v>
      </c>
      <c r="K24" s="544"/>
      <c r="L24" s="532"/>
      <c r="M24" s="532"/>
      <c r="N24" s="532"/>
      <c r="O24" s="532"/>
      <c r="P24" s="532"/>
      <c r="Q24" s="539">
        <f>SUM(O25:O32)</f>
        <v>0</v>
      </c>
      <c r="R24" s="539">
        <f>SUM(P25:P32)</f>
        <v>0</v>
      </c>
      <c r="S24" s="539">
        <f>MIN(Q24:R24)</f>
        <v>0</v>
      </c>
      <c r="T24" s="539">
        <f>IF(Q24&gt;R24,Q24-S24,0)</f>
        <v>0</v>
      </c>
      <c r="U24" s="539">
        <f>IF(R24&gt;Q24,R24-S24,0)</f>
        <v>0</v>
      </c>
      <c r="V24" s="532"/>
      <c r="W24" s="532"/>
      <c r="X24" s="532"/>
      <c r="Y24" s="534"/>
      <c r="Z24" s="530"/>
      <c r="AA24" s="533"/>
    </row>
    <row r="25" spans="2:27" ht="24.95" customHeight="1">
      <c r="B25" s="258" t="s">
        <v>790</v>
      </c>
      <c r="C25" s="542"/>
      <c r="D25" s="537" t="s">
        <v>502</v>
      </c>
      <c r="E25" s="537"/>
      <c r="F25" s="541"/>
      <c r="G25" s="832"/>
      <c r="H25" s="833"/>
      <c r="I25" s="802"/>
      <c r="J25" s="802"/>
      <c r="K25" s="543">
        <v>2.75E-2</v>
      </c>
      <c r="L25" s="539">
        <f t="shared" si="1"/>
        <v>0</v>
      </c>
      <c r="M25" s="539">
        <f t="shared" si="2"/>
        <v>0</v>
      </c>
      <c r="N25" s="539">
        <f t="shared" si="3"/>
        <v>0</v>
      </c>
      <c r="O25" s="539">
        <f t="shared" si="4"/>
        <v>0</v>
      </c>
      <c r="P25" s="539">
        <f t="shared" si="5"/>
        <v>0</v>
      </c>
      <c r="Q25" s="532"/>
      <c r="R25" s="532"/>
      <c r="S25" s="532"/>
      <c r="T25" s="532"/>
      <c r="U25" s="532"/>
      <c r="V25" s="532"/>
      <c r="W25" s="532"/>
      <c r="X25" s="532"/>
      <c r="Y25" s="534"/>
      <c r="Z25" s="530"/>
      <c r="AA25" s="533"/>
    </row>
    <row r="26" spans="2:27" ht="24.95" customHeight="1">
      <c r="B26" s="258" t="s">
        <v>791</v>
      </c>
      <c r="C26" s="542"/>
      <c r="D26" s="537" t="s">
        <v>503</v>
      </c>
      <c r="E26" s="537"/>
      <c r="F26" s="541"/>
      <c r="G26" s="832"/>
      <c r="H26" s="833"/>
      <c r="I26" s="802"/>
      <c r="J26" s="802"/>
      <c r="K26" s="543">
        <v>3.2500000000000001E-2</v>
      </c>
      <c r="L26" s="539">
        <f t="shared" si="1"/>
        <v>0</v>
      </c>
      <c r="M26" s="539">
        <f t="shared" si="2"/>
        <v>0</v>
      </c>
      <c r="N26" s="539">
        <f t="shared" si="3"/>
        <v>0</v>
      </c>
      <c r="O26" s="539">
        <f t="shared" si="4"/>
        <v>0</v>
      </c>
      <c r="P26" s="539">
        <f t="shared" si="5"/>
        <v>0</v>
      </c>
      <c r="Q26" s="532"/>
      <c r="R26" s="532"/>
      <c r="S26" s="532"/>
      <c r="T26" s="532"/>
      <c r="U26" s="532"/>
      <c r="V26" s="532"/>
      <c r="W26" s="532"/>
      <c r="X26" s="532"/>
      <c r="Y26" s="534"/>
      <c r="Z26" s="530"/>
      <c r="AA26" s="533"/>
    </row>
    <row r="27" spans="2:27" ht="24.95" customHeight="1">
      <c r="B27" s="258" t="s">
        <v>792</v>
      </c>
      <c r="C27" s="542"/>
      <c r="D27" s="537" t="s">
        <v>504</v>
      </c>
      <c r="E27" s="537"/>
      <c r="F27" s="541"/>
      <c r="G27" s="832"/>
      <c r="H27" s="833"/>
      <c r="I27" s="802"/>
      <c r="J27" s="802"/>
      <c r="K27" s="543">
        <v>3.7499999999999999E-2</v>
      </c>
      <c r="L27" s="539">
        <f t="shared" si="1"/>
        <v>0</v>
      </c>
      <c r="M27" s="539">
        <f t="shared" si="2"/>
        <v>0</v>
      </c>
      <c r="N27" s="539">
        <f t="shared" si="3"/>
        <v>0</v>
      </c>
      <c r="O27" s="539">
        <f t="shared" si="4"/>
        <v>0</v>
      </c>
      <c r="P27" s="539">
        <f t="shared" si="5"/>
        <v>0</v>
      </c>
      <c r="Q27" s="532"/>
      <c r="R27" s="532"/>
      <c r="S27" s="532"/>
      <c r="T27" s="532"/>
      <c r="U27" s="532"/>
      <c r="V27" s="532"/>
      <c r="W27" s="532"/>
      <c r="X27" s="532"/>
      <c r="Y27" s="534"/>
      <c r="Z27" s="530"/>
      <c r="AA27" s="533"/>
    </row>
    <row r="28" spans="2:27" ht="24.95" customHeight="1">
      <c r="B28" s="258" t="s">
        <v>793</v>
      </c>
      <c r="C28" s="542"/>
      <c r="D28" s="537" t="s">
        <v>505</v>
      </c>
      <c r="E28" s="537"/>
      <c r="F28" s="541"/>
      <c r="G28" s="832"/>
      <c r="H28" s="833"/>
      <c r="I28" s="802"/>
      <c r="J28" s="802"/>
      <c r="K28" s="543">
        <v>4.4999999999999998E-2</v>
      </c>
      <c r="L28" s="539">
        <f t="shared" si="1"/>
        <v>0</v>
      </c>
      <c r="M28" s="539">
        <f t="shared" si="2"/>
        <v>0</v>
      </c>
      <c r="N28" s="539">
        <f t="shared" si="3"/>
        <v>0</v>
      </c>
      <c r="O28" s="539">
        <f t="shared" si="4"/>
        <v>0</v>
      </c>
      <c r="P28" s="539">
        <f t="shared" si="5"/>
        <v>0</v>
      </c>
      <c r="Q28" s="532"/>
      <c r="R28" s="532"/>
      <c r="S28" s="532"/>
      <c r="T28" s="532"/>
      <c r="U28" s="532"/>
      <c r="V28" s="532"/>
      <c r="W28" s="532"/>
      <c r="X28" s="532"/>
      <c r="Y28" s="534"/>
      <c r="Z28" s="530"/>
      <c r="AA28" s="533"/>
    </row>
    <row r="29" spans="2:27" ht="24.95" customHeight="1">
      <c r="B29" s="258" t="s">
        <v>794</v>
      </c>
      <c r="C29" s="542"/>
      <c r="D29" s="537" t="s">
        <v>506</v>
      </c>
      <c r="E29" s="537"/>
      <c r="F29" s="541"/>
      <c r="G29" s="832"/>
      <c r="H29" s="833"/>
      <c r="I29" s="802"/>
      <c r="J29" s="802"/>
      <c r="K29" s="543">
        <v>5.2499999999999998E-2</v>
      </c>
      <c r="L29" s="539">
        <f t="shared" si="1"/>
        <v>0</v>
      </c>
      <c r="M29" s="539">
        <f t="shared" si="2"/>
        <v>0</v>
      </c>
      <c r="N29" s="539">
        <f t="shared" si="3"/>
        <v>0</v>
      </c>
      <c r="O29" s="539">
        <f t="shared" si="4"/>
        <v>0</v>
      </c>
      <c r="P29" s="539">
        <f t="shared" si="5"/>
        <v>0</v>
      </c>
      <c r="Q29" s="532"/>
      <c r="R29" s="532"/>
      <c r="S29" s="532"/>
      <c r="T29" s="532"/>
      <c r="U29" s="532"/>
      <c r="V29" s="532"/>
      <c r="W29" s="532"/>
      <c r="X29" s="532"/>
      <c r="Y29" s="534"/>
      <c r="Z29" s="530"/>
      <c r="AA29" s="533"/>
    </row>
    <row r="30" spans="2:27" ht="24.95" customHeight="1">
      <c r="B30" s="258" t="s">
        <v>795</v>
      </c>
      <c r="C30" s="542"/>
      <c r="D30" s="537" t="s">
        <v>507</v>
      </c>
      <c r="E30" s="537"/>
      <c r="F30" s="541"/>
      <c r="G30" s="832"/>
      <c r="H30" s="833"/>
      <c r="I30" s="802"/>
      <c r="J30" s="802"/>
      <c r="K30" s="543">
        <v>0.06</v>
      </c>
      <c r="L30" s="539">
        <f t="shared" si="1"/>
        <v>0</v>
      </c>
      <c r="M30" s="539">
        <f t="shared" si="2"/>
        <v>0</v>
      </c>
      <c r="N30" s="539">
        <f t="shared" si="3"/>
        <v>0</v>
      </c>
      <c r="O30" s="539">
        <f t="shared" si="4"/>
        <v>0</v>
      </c>
      <c r="P30" s="539">
        <f t="shared" si="5"/>
        <v>0</v>
      </c>
      <c r="Q30" s="532"/>
      <c r="R30" s="532"/>
      <c r="S30" s="532"/>
      <c r="T30" s="532"/>
      <c r="U30" s="532"/>
      <c r="V30" s="532"/>
      <c r="W30" s="532"/>
      <c r="X30" s="532"/>
      <c r="Y30" s="534"/>
      <c r="Z30" s="530"/>
      <c r="AA30" s="533"/>
    </row>
    <row r="31" spans="2:27" ht="24.95" customHeight="1">
      <c r="B31" s="258" t="s">
        <v>796</v>
      </c>
      <c r="C31" s="542"/>
      <c r="D31" s="537" t="s">
        <v>508</v>
      </c>
      <c r="E31" s="537"/>
      <c r="F31" s="541"/>
      <c r="G31" s="832"/>
      <c r="H31" s="833"/>
      <c r="I31" s="802"/>
      <c r="J31" s="802"/>
      <c r="K31" s="543">
        <v>0.08</v>
      </c>
      <c r="L31" s="539">
        <f t="shared" si="1"/>
        <v>0</v>
      </c>
      <c r="M31" s="539">
        <f t="shared" si="2"/>
        <v>0</v>
      </c>
      <c r="N31" s="539">
        <f t="shared" si="3"/>
        <v>0</v>
      </c>
      <c r="O31" s="539">
        <f t="shared" si="4"/>
        <v>0</v>
      </c>
      <c r="P31" s="539">
        <f t="shared" si="5"/>
        <v>0</v>
      </c>
      <c r="Q31" s="532"/>
      <c r="R31" s="532"/>
      <c r="S31" s="532"/>
      <c r="T31" s="532"/>
      <c r="U31" s="532"/>
      <c r="V31" s="532"/>
      <c r="W31" s="532"/>
      <c r="X31" s="532"/>
      <c r="Y31" s="534"/>
      <c r="Z31" s="530"/>
      <c r="AA31" s="533"/>
    </row>
    <row r="32" spans="2:27" ht="24.95" customHeight="1">
      <c r="B32" s="258" t="s">
        <v>797</v>
      </c>
      <c r="C32" s="542"/>
      <c r="D32" s="537" t="s">
        <v>509</v>
      </c>
      <c r="E32" s="537"/>
      <c r="F32" s="541"/>
      <c r="G32" s="832"/>
      <c r="H32" s="833"/>
      <c r="I32" s="802"/>
      <c r="J32" s="802"/>
      <c r="K32" s="543">
        <v>0.125</v>
      </c>
      <c r="L32" s="539">
        <f t="shared" si="1"/>
        <v>0</v>
      </c>
      <c r="M32" s="539">
        <f t="shared" si="2"/>
        <v>0</v>
      </c>
      <c r="N32" s="539">
        <f t="shared" si="3"/>
        <v>0</v>
      </c>
      <c r="O32" s="539">
        <f t="shared" si="4"/>
        <v>0</v>
      </c>
      <c r="P32" s="539">
        <f t="shared" si="5"/>
        <v>0</v>
      </c>
      <c r="Q32" s="532"/>
      <c r="R32" s="532"/>
      <c r="S32" s="532"/>
      <c r="T32" s="532"/>
      <c r="U32" s="532"/>
      <c r="V32" s="532"/>
      <c r="W32" s="532"/>
      <c r="X32" s="532"/>
      <c r="Y32" s="534"/>
      <c r="Z32" s="534"/>
      <c r="AA32" s="535"/>
    </row>
    <row r="33" spans="2:27" ht="24.95" customHeight="1">
      <c r="B33" s="258" t="s">
        <v>798</v>
      </c>
      <c r="C33" s="536" t="s">
        <v>510</v>
      </c>
      <c r="D33" s="537"/>
      <c r="E33" s="537"/>
      <c r="F33" s="538"/>
      <c r="G33" s="801"/>
      <c r="H33" s="802"/>
      <c r="I33" s="802"/>
      <c r="J33" s="802"/>
      <c r="K33" s="531"/>
      <c r="L33" s="532"/>
      <c r="M33" s="532"/>
      <c r="N33" s="532"/>
      <c r="O33" s="532"/>
      <c r="P33" s="532"/>
      <c r="Q33" s="532"/>
      <c r="R33" s="532"/>
      <c r="S33" s="532"/>
      <c r="T33" s="532"/>
      <c r="U33" s="532"/>
      <c r="V33" s="532"/>
      <c r="W33" s="532"/>
      <c r="X33" s="532"/>
      <c r="Y33" s="802"/>
      <c r="Z33" s="802"/>
      <c r="AA33" s="533"/>
    </row>
    <row r="34" spans="2:27" ht="24.95" customHeight="1">
      <c r="B34" s="258" t="s">
        <v>799</v>
      </c>
      <c r="C34" s="540" t="s">
        <v>492</v>
      </c>
      <c r="D34" s="545"/>
      <c r="E34" s="537"/>
      <c r="F34" s="538"/>
      <c r="G34" s="801"/>
      <c r="H34" s="802"/>
      <c r="I34" s="802"/>
      <c r="J34" s="802"/>
      <c r="K34" s="531"/>
      <c r="L34" s="532"/>
      <c r="M34" s="532"/>
      <c r="N34" s="532"/>
      <c r="O34" s="532"/>
      <c r="P34" s="532"/>
      <c r="Q34" s="532"/>
      <c r="R34" s="532"/>
      <c r="S34" s="532"/>
      <c r="T34" s="532"/>
      <c r="U34" s="532"/>
      <c r="V34" s="532"/>
      <c r="W34" s="532"/>
      <c r="X34" s="532"/>
      <c r="Y34" s="534"/>
      <c r="Z34" s="530"/>
      <c r="AA34" s="533"/>
    </row>
    <row r="35" spans="2:27" ht="24.95" customHeight="1">
      <c r="B35" s="258" t="s">
        <v>800</v>
      </c>
      <c r="C35" s="540" t="s">
        <v>497</v>
      </c>
      <c r="D35" s="545"/>
      <c r="E35" s="537"/>
      <c r="F35" s="538"/>
      <c r="G35" s="801"/>
      <c r="H35" s="802"/>
      <c r="I35" s="802"/>
      <c r="J35" s="802"/>
      <c r="K35" s="531"/>
      <c r="L35" s="532"/>
      <c r="M35" s="532"/>
      <c r="N35" s="532"/>
      <c r="O35" s="532"/>
      <c r="P35" s="532"/>
      <c r="Q35" s="532"/>
      <c r="R35" s="532"/>
      <c r="S35" s="532"/>
      <c r="T35" s="532"/>
      <c r="U35" s="532"/>
      <c r="V35" s="532"/>
      <c r="W35" s="532"/>
      <c r="X35" s="532"/>
      <c r="Y35" s="534"/>
      <c r="Z35" s="530"/>
      <c r="AA35" s="533"/>
    </row>
    <row r="36" spans="2:27" ht="24.95" customHeight="1">
      <c r="B36" s="258" t="s">
        <v>801</v>
      </c>
      <c r="C36" s="540" t="s">
        <v>501</v>
      </c>
      <c r="D36" s="545"/>
      <c r="E36" s="537"/>
      <c r="F36" s="538"/>
      <c r="G36" s="801"/>
      <c r="H36" s="802"/>
      <c r="I36" s="802"/>
      <c r="J36" s="802"/>
      <c r="K36" s="531"/>
      <c r="L36" s="532"/>
      <c r="M36" s="532"/>
      <c r="N36" s="532"/>
      <c r="O36" s="532"/>
      <c r="P36" s="532"/>
      <c r="Q36" s="532"/>
      <c r="R36" s="532"/>
      <c r="S36" s="532"/>
      <c r="T36" s="532"/>
      <c r="U36" s="532"/>
      <c r="V36" s="532"/>
      <c r="W36" s="532"/>
      <c r="X36" s="532"/>
      <c r="Y36" s="534"/>
      <c r="Z36" s="530"/>
      <c r="AA36" s="533"/>
    </row>
    <row r="37" spans="2:27" ht="24.95" customHeight="1">
      <c r="B37" s="258" t="s">
        <v>802</v>
      </c>
      <c r="C37" s="526" t="s">
        <v>511</v>
      </c>
      <c r="D37" s="537"/>
      <c r="E37" s="537"/>
      <c r="F37" s="538"/>
      <c r="G37" s="801"/>
      <c r="H37" s="802"/>
      <c r="I37" s="802"/>
      <c r="J37" s="802"/>
      <c r="K37" s="531"/>
      <c r="L37" s="532"/>
      <c r="M37" s="532"/>
      <c r="N37" s="532"/>
      <c r="O37" s="532"/>
      <c r="P37" s="532"/>
      <c r="Q37" s="532"/>
      <c r="R37" s="532"/>
      <c r="S37" s="532"/>
      <c r="T37" s="532"/>
      <c r="U37" s="532"/>
      <c r="V37" s="532"/>
      <c r="W37" s="532"/>
      <c r="X37" s="532"/>
      <c r="Y37" s="802"/>
      <c r="Z37" s="798">
        <f>Z38+Z47+Z48</f>
        <v>0</v>
      </c>
      <c r="AA37" s="533"/>
    </row>
    <row r="38" spans="2:27" ht="24.95" customHeight="1">
      <c r="B38" s="258">
        <v>251</v>
      </c>
      <c r="C38" s="546" t="s">
        <v>513</v>
      </c>
      <c r="D38" s="547"/>
      <c r="E38" s="547"/>
      <c r="F38" s="548"/>
      <c r="G38" s="834"/>
      <c r="H38" s="835"/>
      <c r="I38" s="835"/>
      <c r="J38" s="835"/>
      <c r="K38" s="531"/>
      <c r="L38" s="532"/>
      <c r="M38" s="532"/>
      <c r="N38" s="532"/>
      <c r="O38" s="532"/>
      <c r="P38" s="532"/>
      <c r="Q38" s="532"/>
      <c r="R38" s="532"/>
      <c r="S38" s="532"/>
      <c r="T38" s="532"/>
      <c r="U38" s="532"/>
      <c r="V38" s="532"/>
      <c r="W38" s="532"/>
      <c r="X38" s="532"/>
      <c r="Y38" s="550"/>
      <c r="Z38" s="798">
        <f>Z39+Z40+Z44+Z45+Z46</f>
        <v>0</v>
      </c>
      <c r="AA38" s="533"/>
    </row>
    <row r="39" spans="2:27" ht="24.95" customHeight="1">
      <c r="B39" s="258" t="s">
        <v>803</v>
      </c>
      <c r="C39" s="551" t="s">
        <v>514</v>
      </c>
      <c r="D39" s="552"/>
      <c r="E39" s="552"/>
      <c r="F39" s="553"/>
      <c r="G39" s="801"/>
      <c r="H39" s="802"/>
      <c r="I39" s="802"/>
      <c r="J39" s="802"/>
      <c r="K39" s="531"/>
      <c r="L39" s="532"/>
      <c r="M39" s="532"/>
      <c r="N39" s="532"/>
      <c r="O39" s="532"/>
      <c r="P39" s="532"/>
      <c r="Q39" s="532"/>
      <c r="R39" s="532"/>
      <c r="S39" s="532"/>
      <c r="T39" s="532"/>
      <c r="U39" s="532"/>
      <c r="V39" s="532"/>
      <c r="W39" s="532"/>
      <c r="X39" s="532"/>
      <c r="Y39" s="802"/>
      <c r="Z39" s="802"/>
      <c r="AA39" s="533"/>
    </row>
    <row r="40" spans="2:27" ht="24.95" customHeight="1">
      <c r="B40" s="258" t="s">
        <v>804</v>
      </c>
      <c r="C40" s="551" t="s">
        <v>515</v>
      </c>
      <c r="D40" s="547"/>
      <c r="E40" s="547"/>
      <c r="F40" s="553"/>
      <c r="G40" s="801"/>
      <c r="H40" s="802"/>
      <c r="I40" s="802"/>
      <c r="J40" s="802"/>
      <c r="K40" s="531"/>
      <c r="L40" s="532"/>
      <c r="M40" s="532"/>
      <c r="N40" s="532"/>
      <c r="O40" s="532"/>
      <c r="P40" s="532"/>
      <c r="Q40" s="532"/>
      <c r="R40" s="532"/>
      <c r="S40" s="532"/>
      <c r="T40" s="532"/>
      <c r="U40" s="532"/>
      <c r="V40" s="532"/>
      <c r="W40" s="532"/>
      <c r="X40" s="532"/>
      <c r="Y40" s="802"/>
      <c r="Z40" s="798">
        <f>Z41+Z42+Z43</f>
        <v>0</v>
      </c>
      <c r="AA40" s="533"/>
    </row>
    <row r="41" spans="2:27" ht="24.95" customHeight="1">
      <c r="B41" s="258" t="s">
        <v>805</v>
      </c>
      <c r="C41" s="554" t="s">
        <v>516</v>
      </c>
      <c r="D41" s="547"/>
      <c r="E41" s="555"/>
      <c r="F41" s="553"/>
      <c r="G41" s="801"/>
      <c r="H41" s="802"/>
      <c r="I41" s="802"/>
      <c r="J41" s="802"/>
      <c r="K41" s="531"/>
      <c r="L41" s="532"/>
      <c r="M41" s="532"/>
      <c r="N41" s="532"/>
      <c r="O41" s="532"/>
      <c r="P41" s="532"/>
      <c r="Q41" s="532"/>
      <c r="R41" s="532"/>
      <c r="S41" s="532"/>
      <c r="T41" s="532"/>
      <c r="U41" s="532"/>
      <c r="V41" s="532"/>
      <c r="W41" s="532"/>
      <c r="X41" s="532"/>
      <c r="Y41" s="802"/>
      <c r="Z41" s="802"/>
      <c r="AA41" s="533"/>
    </row>
    <row r="42" spans="2:27" ht="24.95" customHeight="1">
      <c r="B42" s="258" t="s">
        <v>806</v>
      </c>
      <c r="C42" s="554" t="s">
        <v>517</v>
      </c>
      <c r="D42" s="547"/>
      <c r="E42" s="555"/>
      <c r="F42" s="553"/>
      <c r="G42" s="801"/>
      <c r="H42" s="802"/>
      <c r="I42" s="802"/>
      <c r="J42" s="802"/>
      <c r="K42" s="531"/>
      <c r="L42" s="532"/>
      <c r="M42" s="532"/>
      <c r="N42" s="532"/>
      <c r="O42" s="532"/>
      <c r="P42" s="532"/>
      <c r="Q42" s="532"/>
      <c r="R42" s="532"/>
      <c r="S42" s="532"/>
      <c r="T42" s="532"/>
      <c r="U42" s="532"/>
      <c r="V42" s="532"/>
      <c r="W42" s="532"/>
      <c r="X42" s="532"/>
      <c r="Y42" s="802"/>
      <c r="Z42" s="802"/>
      <c r="AA42" s="533"/>
    </row>
    <row r="43" spans="2:27" ht="24.95" customHeight="1">
      <c r="B43" s="258" t="s">
        <v>807</v>
      </c>
      <c r="C43" s="554" t="s">
        <v>518</v>
      </c>
      <c r="D43" s="547"/>
      <c r="E43" s="555"/>
      <c r="F43" s="553"/>
      <c r="G43" s="801"/>
      <c r="H43" s="802"/>
      <c r="I43" s="802"/>
      <c r="J43" s="802"/>
      <c r="K43" s="531"/>
      <c r="L43" s="532"/>
      <c r="M43" s="532"/>
      <c r="N43" s="532"/>
      <c r="O43" s="532"/>
      <c r="P43" s="532"/>
      <c r="Q43" s="532"/>
      <c r="R43" s="532"/>
      <c r="S43" s="532"/>
      <c r="T43" s="532"/>
      <c r="U43" s="532"/>
      <c r="V43" s="532"/>
      <c r="W43" s="532"/>
      <c r="X43" s="532"/>
      <c r="Y43" s="802"/>
      <c r="Z43" s="802"/>
      <c r="AA43" s="533"/>
    </row>
    <row r="44" spans="2:27" ht="24.95" customHeight="1">
      <c r="B44" s="258" t="s">
        <v>808</v>
      </c>
      <c r="C44" s="551" t="s">
        <v>519</v>
      </c>
      <c r="D44" s="547"/>
      <c r="E44" s="547"/>
      <c r="F44" s="553"/>
      <c r="G44" s="801"/>
      <c r="H44" s="802"/>
      <c r="I44" s="802"/>
      <c r="J44" s="802"/>
      <c r="K44" s="531"/>
      <c r="L44" s="532"/>
      <c r="M44" s="532"/>
      <c r="N44" s="532"/>
      <c r="O44" s="532"/>
      <c r="P44" s="532"/>
      <c r="Q44" s="532"/>
      <c r="R44" s="532"/>
      <c r="S44" s="532"/>
      <c r="T44" s="532"/>
      <c r="U44" s="532"/>
      <c r="V44" s="532"/>
      <c r="W44" s="532"/>
      <c r="X44" s="532"/>
      <c r="Y44" s="802"/>
      <c r="Z44" s="798">
        <f>Y44*0.08</f>
        <v>0</v>
      </c>
      <c r="AA44" s="533"/>
    </row>
    <row r="45" spans="2:27" ht="24.95" customHeight="1">
      <c r="B45" s="258" t="s">
        <v>809</v>
      </c>
      <c r="C45" s="551" t="s">
        <v>520</v>
      </c>
      <c r="D45" s="547"/>
      <c r="E45" s="547"/>
      <c r="F45" s="553"/>
      <c r="G45" s="801"/>
      <c r="H45" s="802"/>
      <c r="I45" s="802"/>
      <c r="J45" s="802"/>
      <c r="K45" s="531"/>
      <c r="L45" s="532"/>
      <c r="M45" s="532"/>
      <c r="N45" s="532"/>
      <c r="O45" s="532"/>
      <c r="P45" s="532"/>
      <c r="Q45" s="532"/>
      <c r="R45" s="532"/>
      <c r="S45" s="532"/>
      <c r="T45" s="532"/>
      <c r="U45" s="532"/>
      <c r="V45" s="532"/>
      <c r="W45" s="532"/>
      <c r="X45" s="532"/>
      <c r="Y45" s="802"/>
      <c r="Z45" s="798">
        <f>Y45*0.12</f>
        <v>0</v>
      </c>
      <c r="AA45" s="533"/>
    </row>
    <row r="46" spans="2:27" ht="24.95" customHeight="1">
      <c r="B46" s="258" t="s">
        <v>810</v>
      </c>
      <c r="C46" s="556" t="s">
        <v>522</v>
      </c>
      <c r="D46" s="547"/>
      <c r="E46" s="547"/>
      <c r="F46" s="553"/>
      <c r="G46" s="801"/>
      <c r="H46" s="802"/>
      <c r="I46" s="802"/>
      <c r="J46" s="802"/>
      <c r="K46" s="531"/>
      <c r="L46" s="532"/>
      <c r="M46" s="532"/>
      <c r="N46" s="532"/>
      <c r="O46" s="532"/>
      <c r="P46" s="532"/>
      <c r="Q46" s="532"/>
      <c r="R46" s="532"/>
      <c r="S46" s="532"/>
      <c r="T46" s="532"/>
      <c r="U46" s="532"/>
      <c r="V46" s="532"/>
      <c r="W46" s="532"/>
      <c r="X46" s="532"/>
      <c r="Y46" s="802"/>
      <c r="Z46" s="802"/>
      <c r="AA46" s="533"/>
    </row>
    <row r="47" spans="2:27" ht="24.95" customHeight="1">
      <c r="B47" s="258">
        <v>325</v>
      </c>
      <c r="C47" s="546" t="s">
        <v>524</v>
      </c>
      <c r="D47" s="557"/>
      <c r="E47" s="547"/>
      <c r="F47" s="548"/>
      <c r="G47" s="549"/>
      <c r="H47" s="550"/>
      <c r="I47" s="550"/>
      <c r="J47" s="550"/>
      <c r="K47" s="531"/>
      <c r="L47" s="532"/>
      <c r="M47" s="532"/>
      <c r="N47" s="532"/>
      <c r="O47" s="532"/>
      <c r="P47" s="532"/>
      <c r="Q47" s="532"/>
      <c r="R47" s="532"/>
      <c r="S47" s="532"/>
      <c r="T47" s="532"/>
      <c r="U47" s="532"/>
      <c r="V47" s="532"/>
      <c r="W47" s="532"/>
      <c r="X47" s="532"/>
      <c r="Y47" s="550"/>
      <c r="Z47" s="839"/>
      <c r="AA47" s="533"/>
    </row>
    <row r="48" spans="2:27" ht="24.95" customHeight="1">
      <c r="B48" s="258">
        <v>330</v>
      </c>
      <c r="C48" s="546" t="s">
        <v>525</v>
      </c>
      <c r="D48" s="557"/>
      <c r="E48" s="547"/>
      <c r="F48" s="548"/>
      <c r="G48" s="549"/>
      <c r="H48" s="550"/>
      <c r="I48" s="550"/>
      <c r="J48" s="550"/>
      <c r="K48" s="531"/>
      <c r="L48" s="532"/>
      <c r="M48" s="532"/>
      <c r="N48" s="532"/>
      <c r="O48" s="532"/>
      <c r="P48" s="532"/>
      <c r="Q48" s="532"/>
      <c r="R48" s="532"/>
      <c r="S48" s="532"/>
      <c r="T48" s="532"/>
      <c r="U48" s="532"/>
      <c r="V48" s="532"/>
      <c r="W48" s="532"/>
      <c r="X48" s="532"/>
      <c r="Y48" s="550"/>
      <c r="Z48" s="839"/>
      <c r="AA48" s="533"/>
    </row>
    <row r="49" spans="2:27" ht="24.95" customHeight="1">
      <c r="B49" s="258" t="s">
        <v>811</v>
      </c>
      <c r="C49" s="542" t="s">
        <v>526</v>
      </c>
      <c r="D49" s="558"/>
      <c r="E49" s="537"/>
      <c r="F49" s="559"/>
      <c r="G49" s="560"/>
      <c r="H49" s="561"/>
      <c r="I49" s="561"/>
      <c r="J49" s="561"/>
      <c r="K49" s="562"/>
      <c r="L49" s="563"/>
      <c r="M49" s="563"/>
      <c r="N49" s="563"/>
      <c r="O49" s="563"/>
      <c r="P49" s="563"/>
      <c r="Q49" s="563"/>
      <c r="R49" s="563"/>
      <c r="S49" s="563"/>
      <c r="T49" s="563"/>
      <c r="U49" s="563"/>
      <c r="V49" s="563"/>
      <c r="W49" s="563"/>
      <c r="X49" s="563"/>
      <c r="Y49" s="561"/>
      <c r="Z49" s="798">
        <f>Z50+Z51+Z52+Z53+Z54</f>
        <v>0</v>
      </c>
      <c r="AA49" s="533"/>
    </row>
    <row r="50" spans="2:27" ht="24.95" customHeight="1">
      <c r="B50" s="258">
        <v>360</v>
      </c>
      <c r="C50" s="536" t="s">
        <v>527</v>
      </c>
      <c r="D50" s="558"/>
      <c r="E50" s="537"/>
      <c r="F50" s="559"/>
      <c r="G50" s="560"/>
      <c r="H50" s="561"/>
      <c r="I50" s="561"/>
      <c r="J50" s="561"/>
      <c r="K50" s="562"/>
      <c r="L50" s="563"/>
      <c r="M50" s="563"/>
      <c r="N50" s="563"/>
      <c r="O50" s="563"/>
      <c r="P50" s="563"/>
      <c r="Q50" s="563"/>
      <c r="R50" s="563"/>
      <c r="S50" s="563"/>
      <c r="T50" s="563"/>
      <c r="U50" s="563"/>
      <c r="V50" s="563"/>
      <c r="W50" s="563"/>
      <c r="X50" s="563"/>
      <c r="Y50" s="561"/>
      <c r="Z50" s="841"/>
      <c r="AA50" s="533"/>
    </row>
    <row r="51" spans="2:27" ht="24.95" customHeight="1">
      <c r="B51" s="258">
        <v>370</v>
      </c>
      <c r="C51" s="536" t="s">
        <v>528</v>
      </c>
      <c r="D51" s="558"/>
      <c r="E51" s="537"/>
      <c r="F51" s="559"/>
      <c r="G51" s="560"/>
      <c r="H51" s="561"/>
      <c r="I51" s="561"/>
      <c r="J51" s="561"/>
      <c r="K51" s="562"/>
      <c r="L51" s="563"/>
      <c r="M51" s="563"/>
      <c r="N51" s="563"/>
      <c r="O51" s="563"/>
      <c r="P51" s="563"/>
      <c r="Q51" s="563"/>
      <c r="R51" s="563"/>
      <c r="S51" s="563"/>
      <c r="T51" s="563"/>
      <c r="U51" s="563"/>
      <c r="V51" s="563"/>
      <c r="W51" s="563"/>
      <c r="X51" s="563"/>
      <c r="Y51" s="561"/>
      <c r="Z51" s="841"/>
      <c r="AA51" s="533"/>
    </row>
    <row r="52" spans="2:27" ht="24.95" customHeight="1">
      <c r="B52" s="258">
        <v>380</v>
      </c>
      <c r="C52" s="536" t="s">
        <v>529</v>
      </c>
      <c r="D52" s="558"/>
      <c r="E52" s="537"/>
      <c r="F52" s="559"/>
      <c r="G52" s="560"/>
      <c r="H52" s="561"/>
      <c r="I52" s="561"/>
      <c r="J52" s="561"/>
      <c r="K52" s="562"/>
      <c r="L52" s="563"/>
      <c r="M52" s="563"/>
      <c r="N52" s="563"/>
      <c r="O52" s="563"/>
      <c r="P52" s="563"/>
      <c r="Q52" s="563"/>
      <c r="R52" s="563"/>
      <c r="S52" s="563"/>
      <c r="T52" s="563"/>
      <c r="U52" s="563"/>
      <c r="V52" s="563"/>
      <c r="W52" s="563"/>
      <c r="X52" s="563"/>
      <c r="Y52" s="561"/>
      <c r="Z52" s="841"/>
      <c r="AA52" s="533"/>
    </row>
    <row r="53" spans="2:27" ht="24.95" customHeight="1">
      <c r="B53" s="761" t="s">
        <v>530</v>
      </c>
      <c r="C53" s="1145" t="s">
        <v>531</v>
      </c>
      <c r="D53" s="767"/>
      <c r="E53" s="768"/>
      <c r="F53" s="1141"/>
      <c r="G53" s="604"/>
      <c r="H53" s="605"/>
      <c r="I53" s="605"/>
      <c r="J53" s="605"/>
      <c r="K53" s="606"/>
      <c r="L53" s="607"/>
      <c r="M53" s="607"/>
      <c r="N53" s="607"/>
      <c r="O53" s="607"/>
      <c r="P53" s="607"/>
      <c r="Q53" s="607"/>
      <c r="R53" s="607"/>
      <c r="S53" s="607"/>
      <c r="T53" s="607"/>
      <c r="U53" s="607"/>
      <c r="V53" s="607"/>
      <c r="W53" s="607"/>
      <c r="X53" s="607"/>
      <c r="Y53" s="605"/>
      <c r="Z53" s="843"/>
      <c r="AA53" s="571"/>
    </row>
    <row r="54" spans="2:27" ht="24.95" customHeight="1" thickBot="1">
      <c r="B54" s="277">
        <v>390</v>
      </c>
      <c r="C54" s="564" t="s">
        <v>532</v>
      </c>
      <c r="D54" s="565"/>
      <c r="E54" s="565"/>
      <c r="F54" s="566"/>
      <c r="G54" s="567"/>
      <c r="H54" s="568"/>
      <c r="I54" s="568"/>
      <c r="J54" s="568"/>
      <c r="K54" s="569"/>
      <c r="L54" s="570"/>
      <c r="M54" s="570"/>
      <c r="N54" s="570"/>
      <c r="O54" s="570"/>
      <c r="P54" s="570"/>
      <c r="Q54" s="570"/>
      <c r="R54" s="570"/>
      <c r="S54" s="570"/>
      <c r="T54" s="570"/>
      <c r="U54" s="570"/>
      <c r="V54" s="570"/>
      <c r="W54" s="570"/>
      <c r="X54" s="570"/>
      <c r="Y54" s="568"/>
      <c r="Z54" s="811"/>
      <c r="AA54" s="571"/>
    </row>
    <row r="55" spans="2:27" ht="15">
      <c r="B55" s="284"/>
      <c r="C55" s="285"/>
      <c r="D55" s="285"/>
      <c r="E55" s="285"/>
      <c r="F55" s="285"/>
      <c r="G55" s="286"/>
      <c r="H55" s="286"/>
      <c r="I55" s="286"/>
      <c r="J55" s="286"/>
      <c r="K55" s="284"/>
      <c r="L55" s="286"/>
      <c r="M55" s="286"/>
      <c r="N55" s="286"/>
      <c r="O55" s="286"/>
      <c r="P55" s="286"/>
      <c r="Q55" s="286"/>
      <c r="R55" s="286"/>
      <c r="S55" s="286"/>
      <c r="T55" s="286"/>
      <c r="U55" s="286"/>
      <c r="V55" s="286"/>
      <c r="W55" s="286"/>
      <c r="X55" s="286"/>
      <c r="Y55" s="286"/>
      <c r="Z55" s="285"/>
      <c r="AA55" s="285"/>
    </row>
  </sheetData>
  <sheetProtection algorithmName="SHA-512" hashValue="HJP6ypp+dgekBXyMqy7e6mOPg9vbEXC/yX+Ym/7uKM2sraftOvKXfDPrW5pdC4JIXApsvEWPSjEJ3CywsaT1Gw==" saltValue="VsCVym0ojEgIiWS069cY9A==" spinCount="100000" sheet="1" objects="1" scenarios="1"/>
  <mergeCells count="17">
    <mergeCell ref="Y7:Y8"/>
    <mergeCell ref="C12:F12"/>
    <mergeCell ref="B2:AA2"/>
    <mergeCell ref="G6:Y6"/>
    <mergeCell ref="Z6:Z8"/>
    <mergeCell ref="AA6:AA8"/>
    <mergeCell ref="G7:H7"/>
    <mergeCell ref="I7:J7"/>
    <mergeCell ref="K7:K8"/>
    <mergeCell ref="L7:M8"/>
    <mergeCell ref="N7:N8"/>
    <mergeCell ref="O7:P8"/>
    <mergeCell ref="C13:F13"/>
    <mergeCell ref="Q7:R8"/>
    <mergeCell ref="S7:S8"/>
    <mergeCell ref="T7:U8"/>
    <mergeCell ref="V7:X7"/>
  </mergeCells>
  <printOptions horizontalCentered="1" verticalCentered="1"/>
  <pageMargins left="0.31496062992125984" right="0.31496062992125984" top="0.74803149606299213" bottom="0.74803149606299213" header="0.31496062992125984" footer="0.31496062992125984"/>
  <pageSetup paperSize="8" scale="33" orientation="landscape" r:id="rId1"/>
  <headerFooter scaleWithDoc="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64">
    <tabColor theme="4" tint="0.59999389629810485"/>
    <pageSetUpPr fitToPage="1"/>
  </sheetPr>
  <dimension ref="B1:AA55"/>
  <sheetViews>
    <sheetView showGridLines="0" zoomScale="40" zoomScaleNormal="40" zoomScaleSheetLayoutView="25" workbookViewId="0">
      <selection activeCell="F4" sqref="F4"/>
    </sheetView>
  </sheetViews>
  <sheetFormatPr defaultColWidth="11.625" defaultRowHeight="12.75"/>
  <cols>
    <col min="1" max="1" width="2.25" style="220" customWidth="1"/>
    <col min="2" max="2" width="11.625" style="219" customWidth="1"/>
    <col min="3" max="3" width="7.5" style="220" customWidth="1"/>
    <col min="4" max="4" width="6.25" style="220" customWidth="1"/>
    <col min="5" max="5" width="28.25" style="220" customWidth="1"/>
    <col min="6" max="6" width="55.625" style="220" customWidth="1"/>
    <col min="7" max="10" width="19.875" style="221" customWidth="1"/>
    <col min="11" max="11" width="19.875" style="219" customWidth="1"/>
    <col min="12" max="13" width="19.875" style="221" customWidth="1"/>
    <col min="14" max="14" width="21.5" style="221" customWidth="1"/>
    <col min="15" max="18" width="19.875" style="221" customWidth="1"/>
    <col min="19" max="19" width="21.625" style="221" customWidth="1"/>
    <col min="20" max="25" width="19.875" style="221" customWidth="1"/>
    <col min="26" max="26" width="19.875" style="220" customWidth="1"/>
    <col min="27" max="27" width="20.625" style="220" customWidth="1"/>
    <col min="28" max="268" width="10" style="220" customWidth="1"/>
    <col min="269" max="16384" width="11.625" style="220"/>
  </cols>
  <sheetData>
    <row r="1" spans="2:27" ht="13.5" thickBot="1"/>
    <row r="2" spans="2:27" s="222" customFormat="1" ht="36" customHeight="1" thickBot="1">
      <c r="B2" s="1379" t="s">
        <v>475</v>
      </c>
      <c r="C2" s="1380"/>
      <c r="D2" s="1380"/>
      <c r="E2" s="1380"/>
      <c r="F2" s="1380"/>
      <c r="G2" s="1380"/>
      <c r="H2" s="1380"/>
      <c r="I2" s="1380"/>
      <c r="J2" s="1380"/>
      <c r="K2" s="1380"/>
      <c r="L2" s="1380"/>
      <c r="M2" s="1380"/>
      <c r="N2" s="1380"/>
      <c r="O2" s="1380"/>
      <c r="P2" s="1380"/>
      <c r="Q2" s="1380"/>
      <c r="R2" s="1380"/>
      <c r="S2" s="1380"/>
      <c r="T2" s="1380"/>
      <c r="U2" s="1380"/>
      <c r="V2" s="1380"/>
      <c r="W2" s="1380"/>
      <c r="X2" s="1380"/>
      <c r="Y2" s="1380"/>
      <c r="Z2" s="1380"/>
      <c r="AA2" s="1381"/>
    </row>
    <row r="3" spans="2:27" s="224" customFormat="1" ht="9" customHeight="1">
      <c r="B3" s="223"/>
      <c r="C3" s="223"/>
      <c r="D3" s="223"/>
      <c r="E3" s="223"/>
      <c r="F3" s="223"/>
      <c r="G3" s="223"/>
      <c r="H3" s="223"/>
      <c r="I3" s="223"/>
      <c r="J3" s="223"/>
      <c r="K3" s="515"/>
      <c r="L3" s="223"/>
      <c r="M3" s="223"/>
      <c r="N3" s="223"/>
      <c r="O3" s="223"/>
      <c r="P3" s="223"/>
      <c r="Q3" s="223"/>
      <c r="R3" s="223"/>
      <c r="S3" s="223"/>
      <c r="T3" s="223"/>
      <c r="U3" s="223"/>
      <c r="V3" s="223"/>
      <c r="W3" s="223"/>
      <c r="X3" s="223"/>
      <c r="Y3" s="223"/>
      <c r="Z3" s="223"/>
      <c r="AA3" s="223"/>
    </row>
    <row r="4" spans="2:27" s="227" customFormat="1" ht="29.25" customHeight="1">
      <c r="B4" s="225"/>
      <c r="C4" s="226" t="s">
        <v>476</v>
      </c>
      <c r="F4" s="516" t="s">
        <v>1003</v>
      </c>
      <c r="G4" s="228"/>
      <c r="H4" s="228"/>
      <c r="I4" s="229"/>
      <c r="J4" s="229"/>
      <c r="K4" s="517"/>
      <c r="L4" s="229"/>
      <c r="M4" s="229"/>
      <c r="N4" s="229"/>
      <c r="O4" s="229"/>
      <c r="P4" s="229"/>
      <c r="Q4" s="229"/>
      <c r="R4" s="229"/>
      <c r="S4" s="229"/>
      <c r="T4" s="229"/>
      <c r="U4" s="229"/>
      <c r="V4" s="229"/>
      <c r="W4" s="229"/>
      <c r="X4" s="229"/>
      <c r="Y4" s="229"/>
    </row>
    <row r="5" spans="2:27" s="227" customFormat="1" ht="9.75" customHeight="1" thickBot="1">
      <c r="B5" s="225"/>
      <c r="C5" s="222"/>
      <c r="G5" s="228"/>
      <c r="I5" s="229"/>
      <c r="J5" s="229"/>
      <c r="K5" s="517"/>
      <c r="L5" s="229"/>
      <c r="M5" s="229"/>
      <c r="N5" s="229"/>
      <c r="O5" s="229"/>
      <c r="P5" s="229"/>
      <c r="Q5" s="229"/>
      <c r="R5" s="229"/>
      <c r="S5" s="229"/>
      <c r="T5" s="229"/>
      <c r="U5" s="229"/>
      <c r="V5" s="229"/>
      <c r="W5" s="229"/>
      <c r="X5" s="229"/>
      <c r="Y5" s="229"/>
    </row>
    <row r="6" spans="2:27" ht="15.75" customHeight="1">
      <c r="B6" s="230"/>
      <c r="C6" s="231"/>
      <c r="D6" s="231"/>
      <c r="E6" s="231"/>
      <c r="F6" s="232"/>
      <c r="G6" s="1382" t="s">
        <v>477</v>
      </c>
      <c r="H6" s="1382"/>
      <c r="I6" s="1382"/>
      <c r="J6" s="1382"/>
      <c r="K6" s="1382"/>
      <c r="L6" s="1382"/>
      <c r="M6" s="1382"/>
      <c r="N6" s="1382"/>
      <c r="O6" s="1382"/>
      <c r="P6" s="1382"/>
      <c r="Q6" s="1382"/>
      <c r="R6" s="1382"/>
      <c r="S6" s="1382"/>
      <c r="T6" s="1382"/>
      <c r="U6" s="1382"/>
      <c r="V6" s="1382"/>
      <c r="W6" s="1382"/>
      <c r="X6" s="1382"/>
      <c r="Y6" s="1383"/>
      <c r="Z6" s="1384" t="s">
        <v>449</v>
      </c>
      <c r="AA6" s="1387" t="s">
        <v>478</v>
      </c>
    </row>
    <row r="7" spans="2:27" ht="67.5" customHeight="1">
      <c r="B7" s="233"/>
      <c r="C7" s="234"/>
      <c r="D7" s="234"/>
      <c r="E7" s="234"/>
      <c r="F7" s="235"/>
      <c r="G7" s="1389" t="s">
        <v>479</v>
      </c>
      <c r="H7" s="1390"/>
      <c r="I7" s="1391" t="s">
        <v>480</v>
      </c>
      <c r="J7" s="1390"/>
      <c r="K7" s="1392" t="s">
        <v>764</v>
      </c>
      <c r="L7" s="1401" t="s">
        <v>765</v>
      </c>
      <c r="M7" s="1402"/>
      <c r="N7" s="1392" t="s">
        <v>766</v>
      </c>
      <c r="O7" s="1401" t="s">
        <v>767</v>
      </c>
      <c r="P7" s="1402"/>
      <c r="Q7" s="1401" t="s">
        <v>768</v>
      </c>
      <c r="R7" s="1402"/>
      <c r="S7" s="1400" t="s">
        <v>769</v>
      </c>
      <c r="T7" s="1401" t="s">
        <v>770</v>
      </c>
      <c r="U7" s="1402"/>
      <c r="V7" s="1391" t="s">
        <v>771</v>
      </c>
      <c r="W7" s="1389"/>
      <c r="X7" s="1390"/>
      <c r="Y7" s="1392" t="s">
        <v>481</v>
      </c>
      <c r="Z7" s="1385"/>
      <c r="AA7" s="1388"/>
    </row>
    <row r="8" spans="2:27" ht="49.5" customHeight="1">
      <c r="B8" s="233"/>
      <c r="C8" s="234"/>
      <c r="D8" s="234"/>
      <c r="E8" s="234"/>
      <c r="F8" s="235"/>
      <c r="G8" s="1142" t="s">
        <v>482</v>
      </c>
      <c r="H8" s="1143" t="s">
        <v>483</v>
      </c>
      <c r="I8" s="238" t="s">
        <v>482</v>
      </c>
      <c r="J8" s="238" t="s">
        <v>483</v>
      </c>
      <c r="K8" s="1386"/>
      <c r="L8" s="1398"/>
      <c r="M8" s="1399"/>
      <c r="N8" s="1386"/>
      <c r="O8" s="1398"/>
      <c r="P8" s="1399"/>
      <c r="Q8" s="1398"/>
      <c r="R8" s="1399"/>
      <c r="S8" s="1400"/>
      <c r="T8" s="1398"/>
      <c r="U8" s="1399"/>
      <c r="V8" s="238" t="s">
        <v>772</v>
      </c>
      <c r="W8" s="238" t="s">
        <v>773</v>
      </c>
      <c r="X8" s="238" t="s">
        <v>774</v>
      </c>
      <c r="Y8" s="1386"/>
      <c r="Z8" s="1386"/>
      <c r="AA8" s="1388"/>
    </row>
    <row r="9" spans="2:27" ht="20.25" customHeight="1">
      <c r="B9" s="239"/>
      <c r="C9" s="240"/>
      <c r="D9" s="240"/>
      <c r="E9" s="240"/>
      <c r="F9" s="241"/>
      <c r="G9" s="1144" t="s">
        <v>775</v>
      </c>
      <c r="H9" s="243" t="s">
        <v>776</v>
      </c>
      <c r="I9" s="244" t="s">
        <v>777</v>
      </c>
      <c r="J9" s="244" t="s">
        <v>778</v>
      </c>
      <c r="K9" s="244"/>
      <c r="L9" s="238" t="s">
        <v>482</v>
      </c>
      <c r="M9" s="238" t="s">
        <v>483</v>
      </c>
      <c r="N9" s="244"/>
      <c r="O9" s="238" t="s">
        <v>482</v>
      </c>
      <c r="P9" s="238" t="s">
        <v>483</v>
      </c>
      <c r="Q9" s="238" t="s">
        <v>482</v>
      </c>
      <c r="R9" s="238" t="s">
        <v>483</v>
      </c>
      <c r="S9" s="244"/>
      <c r="T9" s="238" t="s">
        <v>482</v>
      </c>
      <c r="U9" s="238" t="s">
        <v>483</v>
      </c>
      <c r="V9" s="244"/>
      <c r="W9" s="244"/>
      <c r="X9" s="244"/>
      <c r="Y9" s="244" t="s">
        <v>779</v>
      </c>
      <c r="Z9" s="245" t="s">
        <v>780</v>
      </c>
      <c r="AA9" s="246" t="s">
        <v>781</v>
      </c>
    </row>
    <row r="10" spans="2:27" ht="24.95" customHeight="1">
      <c r="B10" s="247" t="s">
        <v>775</v>
      </c>
      <c r="C10" s="518" t="s">
        <v>484</v>
      </c>
      <c r="D10" s="519"/>
      <c r="E10" s="519"/>
      <c r="F10" s="520"/>
      <c r="G10" s="521"/>
      <c r="H10" s="522"/>
      <c r="I10" s="522"/>
      <c r="J10" s="522"/>
      <c r="K10" s="523"/>
      <c r="L10" s="524"/>
      <c r="M10" s="524"/>
      <c r="N10" s="524"/>
      <c r="O10" s="524"/>
      <c r="P10" s="524"/>
      <c r="Q10" s="524"/>
      <c r="R10" s="524"/>
      <c r="S10" s="524"/>
      <c r="T10" s="524"/>
      <c r="U10" s="524"/>
      <c r="V10" s="524"/>
      <c r="W10" s="524"/>
      <c r="X10" s="524"/>
      <c r="Y10" s="522"/>
      <c r="Z10" s="798">
        <f>Z11+Z37+Z49</f>
        <v>0</v>
      </c>
      <c r="AA10" s="799">
        <f>Z10*12.5</f>
        <v>0</v>
      </c>
    </row>
    <row r="11" spans="2:27" ht="24.95" customHeight="1">
      <c r="B11" s="251" t="s">
        <v>782</v>
      </c>
      <c r="C11" s="526" t="s">
        <v>486</v>
      </c>
      <c r="D11" s="527"/>
      <c r="E11" s="527"/>
      <c r="F11" s="528"/>
      <c r="G11" s="529"/>
      <c r="H11" s="530"/>
      <c r="I11" s="530"/>
      <c r="J11" s="530"/>
      <c r="K11" s="531"/>
      <c r="L11" s="532"/>
      <c r="M11" s="532"/>
      <c r="N11" s="532"/>
      <c r="O11" s="532"/>
      <c r="P11" s="532"/>
      <c r="Q11" s="532"/>
      <c r="R11" s="532"/>
      <c r="S11" s="532"/>
      <c r="T11" s="532"/>
      <c r="U11" s="532"/>
      <c r="V11" s="532"/>
      <c r="W11" s="532"/>
      <c r="X11" s="532"/>
      <c r="Y11" s="530"/>
      <c r="Z11" s="798">
        <f>Z33+Z14</f>
        <v>0</v>
      </c>
      <c r="AA11" s="533"/>
    </row>
    <row r="12" spans="2:27" ht="24.95" customHeight="1">
      <c r="B12" s="251" t="s">
        <v>783</v>
      </c>
      <c r="C12" s="1393" t="s">
        <v>488</v>
      </c>
      <c r="D12" s="1394"/>
      <c r="E12" s="1394"/>
      <c r="F12" s="1395"/>
      <c r="G12" s="801"/>
      <c r="H12" s="802"/>
      <c r="I12" s="831"/>
      <c r="J12" s="831"/>
      <c r="K12" s="531"/>
      <c r="L12" s="532"/>
      <c r="M12" s="532"/>
      <c r="N12" s="532"/>
      <c r="O12" s="532"/>
      <c r="P12" s="532"/>
      <c r="Q12" s="532"/>
      <c r="R12" s="532"/>
      <c r="S12" s="532"/>
      <c r="T12" s="532"/>
      <c r="U12" s="532"/>
      <c r="V12" s="532"/>
      <c r="W12" s="532"/>
      <c r="X12" s="532"/>
      <c r="Y12" s="530"/>
      <c r="Z12" s="534"/>
      <c r="AA12" s="535"/>
    </row>
    <row r="13" spans="2:27" ht="24.95" customHeight="1">
      <c r="B13" s="251" t="s">
        <v>784</v>
      </c>
      <c r="C13" s="1393" t="s">
        <v>490</v>
      </c>
      <c r="D13" s="1394"/>
      <c r="E13" s="1394"/>
      <c r="F13" s="1395"/>
      <c r="G13" s="801"/>
      <c r="H13" s="802"/>
      <c r="I13" s="831"/>
      <c r="J13" s="831"/>
      <c r="K13" s="531"/>
      <c r="L13" s="532"/>
      <c r="M13" s="532"/>
      <c r="N13" s="532"/>
      <c r="O13" s="532"/>
      <c r="P13" s="532"/>
      <c r="Q13" s="532"/>
      <c r="R13" s="532"/>
      <c r="S13" s="532"/>
      <c r="T13" s="532"/>
      <c r="U13" s="532"/>
      <c r="V13" s="532"/>
      <c r="W13" s="532"/>
      <c r="X13" s="532"/>
      <c r="Y13" s="530"/>
      <c r="Z13" s="534"/>
      <c r="AA13" s="535"/>
    </row>
    <row r="14" spans="2:27" ht="24.95" customHeight="1">
      <c r="B14" s="258" t="s">
        <v>776</v>
      </c>
      <c r="C14" s="536" t="s">
        <v>491</v>
      </c>
      <c r="D14" s="537"/>
      <c r="E14" s="537"/>
      <c r="F14" s="538"/>
      <c r="G14" s="798">
        <f>G15+G20+G24</f>
        <v>0</v>
      </c>
      <c r="H14" s="798">
        <f>H15+H20+H24</f>
        <v>0</v>
      </c>
      <c r="I14" s="798">
        <f t="shared" ref="I14:J14" si="0">I15+I20+I24</f>
        <v>0</v>
      </c>
      <c r="J14" s="798">
        <f t="shared" si="0"/>
        <v>0</v>
      </c>
      <c r="K14" s="531"/>
      <c r="L14" s="532"/>
      <c r="M14" s="532"/>
      <c r="N14" s="532"/>
      <c r="O14" s="532"/>
      <c r="P14" s="532"/>
      <c r="Q14" s="532"/>
      <c r="R14" s="532"/>
      <c r="S14" s="532"/>
      <c r="T14" s="539">
        <f>T15+T20+T24</f>
        <v>0</v>
      </c>
      <c r="U14" s="539">
        <f>U15+U20+U24</f>
        <v>0</v>
      </c>
      <c r="V14" s="539">
        <f>MIN(MAX(T15,T20),MAX(U15,U20))</f>
        <v>0</v>
      </c>
      <c r="W14" s="539">
        <f>MIN(MAX(T20-V14,T24),MAX(U20-V14,U24))</f>
        <v>0</v>
      </c>
      <c r="X14" s="539">
        <f>MIN(IF(MAX(T15-V14,T24-W14)&gt;0,MAX(T15-V14,T24-W14),0),IF(MAX(U15-V14,U24-W14)&gt;0,MAX(U15-V14,U24-W14,0)))</f>
        <v>0</v>
      </c>
      <c r="Y14" s="1140">
        <f>SUM(N16:N19)+SUM(N21:N23)+SUM(N25:N32)+S15+S20+S24+V14+W14+X14+ABS(T14-U14)</f>
        <v>0</v>
      </c>
      <c r="Z14" s="1140">
        <f>((SUM(N16:N19)+SUM(N21:N23)+SUM(N25:N32))*10%)+(S15*40%)+(S20*30%)+(S24*30%)+((V14+W14)*40%)+(X14*150%)+(ABS(T14-U14)*100%)</f>
        <v>0</v>
      </c>
      <c r="AA14" s="533"/>
    </row>
    <row r="15" spans="2:27" ht="24.95" customHeight="1">
      <c r="B15" s="258" t="s">
        <v>777</v>
      </c>
      <c r="C15" s="540" t="s">
        <v>492</v>
      </c>
      <c r="D15" s="537"/>
      <c r="E15" s="537"/>
      <c r="F15" s="541"/>
      <c r="G15" s="801"/>
      <c r="H15" s="802"/>
      <c r="I15" s="798">
        <f>SUM(I16:I19)</f>
        <v>0</v>
      </c>
      <c r="J15" s="798">
        <f>SUM(J16:J19)</f>
        <v>0</v>
      </c>
      <c r="K15" s="531"/>
      <c r="L15" s="532"/>
      <c r="M15" s="532"/>
      <c r="N15" s="532"/>
      <c r="O15" s="532"/>
      <c r="P15" s="532"/>
      <c r="Q15" s="539">
        <f>SUM(O16:O19)</f>
        <v>0</v>
      </c>
      <c r="R15" s="539">
        <f>SUM(P16:P19)</f>
        <v>0</v>
      </c>
      <c r="S15" s="539">
        <f>MIN(Q15:R15)</f>
        <v>0</v>
      </c>
      <c r="T15" s="539">
        <f>IF(Q15&gt;R15,Q15-S15,0)</f>
        <v>0</v>
      </c>
      <c r="U15" s="539">
        <f>IF(R15&gt;Q15,R15-S15,0)</f>
        <v>0</v>
      </c>
      <c r="V15" s="532"/>
      <c r="W15" s="532"/>
      <c r="X15" s="532"/>
      <c r="Y15" s="534"/>
      <c r="Z15" s="530"/>
      <c r="AA15" s="533"/>
    </row>
    <row r="16" spans="2:27" ht="24.95" customHeight="1">
      <c r="B16" s="258" t="s">
        <v>778</v>
      </c>
      <c r="C16" s="542"/>
      <c r="D16" s="537" t="s">
        <v>493</v>
      </c>
      <c r="E16" s="537"/>
      <c r="F16" s="541"/>
      <c r="G16" s="832"/>
      <c r="H16" s="833"/>
      <c r="I16" s="802"/>
      <c r="J16" s="802"/>
      <c r="K16" s="543">
        <v>0</v>
      </c>
      <c r="L16" s="539">
        <f>I16*K16</f>
        <v>0</v>
      </c>
      <c r="M16" s="539">
        <f>J16*K16</f>
        <v>0</v>
      </c>
      <c r="N16" s="539">
        <f>MIN(L16:M16)</f>
        <v>0</v>
      </c>
      <c r="O16" s="539">
        <f>IF(L16&gt;M16,L16-N16,0)</f>
        <v>0</v>
      </c>
      <c r="P16" s="539">
        <f>IF(M16&gt;L16,M16-N16,0)</f>
        <v>0</v>
      </c>
      <c r="Q16" s="532"/>
      <c r="R16" s="532"/>
      <c r="S16" s="532"/>
      <c r="T16" s="532"/>
      <c r="U16" s="532"/>
      <c r="V16" s="532"/>
      <c r="W16" s="532"/>
      <c r="X16" s="532"/>
      <c r="Y16" s="534"/>
      <c r="Z16" s="530"/>
      <c r="AA16" s="533"/>
    </row>
    <row r="17" spans="2:27" ht="24.95" customHeight="1">
      <c r="B17" s="258" t="s">
        <v>779</v>
      </c>
      <c r="C17" s="542"/>
      <c r="D17" s="537" t="s">
        <v>494</v>
      </c>
      <c r="E17" s="537"/>
      <c r="F17" s="541"/>
      <c r="G17" s="832"/>
      <c r="H17" s="833"/>
      <c r="I17" s="802"/>
      <c r="J17" s="802"/>
      <c r="K17" s="543">
        <v>2E-3</v>
      </c>
      <c r="L17" s="539">
        <f t="shared" ref="L17:L32" si="1">I17*K17</f>
        <v>0</v>
      </c>
      <c r="M17" s="539">
        <f t="shared" ref="M17:M32" si="2">J17*K17</f>
        <v>0</v>
      </c>
      <c r="N17" s="539">
        <f t="shared" ref="N17:N32" si="3">MIN(L17:M17)</f>
        <v>0</v>
      </c>
      <c r="O17" s="539">
        <f t="shared" ref="O17:O32" si="4">IF(L17&gt;M17,L17-N17,0)</f>
        <v>0</v>
      </c>
      <c r="P17" s="539">
        <f t="shared" ref="P17:P32" si="5">IF(M17&gt;L17,M17-N17,0)</f>
        <v>0</v>
      </c>
      <c r="Q17" s="532"/>
      <c r="R17" s="532"/>
      <c r="S17" s="532"/>
      <c r="T17" s="532"/>
      <c r="U17" s="532"/>
      <c r="V17" s="532"/>
      <c r="W17" s="532"/>
      <c r="X17" s="532"/>
      <c r="Y17" s="534"/>
      <c r="Z17" s="530"/>
      <c r="AA17" s="533"/>
    </row>
    <row r="18" spans="2:27" ht="24.95" customHeight="1">
      <c r="B18" s="258" t="s">
        <v>780</v>
      </c>
      <c r="C18" s="542"/>
      <c r="D18" s="537" t="s">
        <v>495</v>
      </c>
      <c r="E18" s="537"/>
      <c r="F18" s="541"/>
      <c r="G18" s="832"/>
      <c r="H18" s="833"/>
      <c r="I18" s="802"/>
      <c r="J18" s="802"/>
      <c r="K18" s="543">
        <v>4.0000000000000001E-3</v>
      </c>
      <c r="L18" s="539">
        <f t="shared" si="1"/>
        <v>0</v>
      </c>
      <c r="M18" s="539">
        <f t="shared" si="2"/>
        <v>0</v>
      </c>
      <c r="N18" s="539">
        <f t="shared" si="3"/>
        <v>0</v>
      </c>
      <c r="O18" s="539">
        <f t="shared" si="4"/>
        <v>0</v>
      </c>
      <c r="P18" s="539">
        <f t="shared" si="5"/>
        <v>0</v>
      </c>
      <c r="Q18" s="532"/>
      <c r="R18" s="532"/>
      <c r="S18" s="532"/>
      <c r="T18" s="532"/>
      <c r="U18" s="532"/>
      <c r="V18" s="532"/>
      <c r="W18" s="532"/>
      <c r="X18" s="532"/>
      <c r="Y18" s="534"/>
      <c r="Z18" s="530"/>
      <c r="AA18" s="533"/>
    </row>
    <row r="19" spans="2:27" ht="24.95" customHeight="1">
      <c r="B19" s="258" t="s">
        <v>781</v>
      </c>
      <c r="C19" s="542"/>
      <c r="D19" s="537" t="s">
        <v>496</v>
      </c>
      <c r="E19" s="537"/>
      <c r="F19" s="541"/>
      <c r="G19" s="832"/>
      <c r="H19" s="833"/>
      <c r="I19" s="802"/>
      <c r="J19" s="802"/>
      <c r="K19" s="543">
        <v>7.0000000000000001E-3</v>
      </c>
      <c r="L19" s="539">
        <f t="shared" si="1"/>
        <v>0</v>
      </c>
      <c r="M19" s="539">
        <f t="shared" si="2"/>
        <v>0</v>
      </c>
      <c r="N19" s="539">
        <f t="shared" si="3"/>
        <v>0</v>
      </c>
      <c r="O19" s="539">
        <f t="shared" si="4"/>
        <v>0</v>
      </c>
      <c r="P19" s="539">
        <f t="shared" si="5"/>
        <v>0</v>
      </c>
      <c r="Q19" s="532"/>
      <c r="R19" s="532"/>
      <c r="S19" s="532"/>
      <c r="T19" s="532"/>
      <c r="U19" s="532"/>
      <c r="V19" s="532"/>
      <c r="W19" s="532"/>
      <c r="X19" s="532"/>
      <c r="Y19" s="534"/>
      <c r="Z19" s="530"/>
      <c r="AA19" s="533"/>
    </row>
    <row r="20" spans="2:27" ht="24.95" customHeight="1">
      <c r="B20" s="258" t="s">
        <v>785</v>
      </c>
      <c r="C20" s="540" t="s">
        <v>497</v>
      </c>
      <c r="D20" s="537"/>
      <c r="E20" s="537"/>
      <c r="F20" s="541"/>
      <c r="G20" s="801"/>
      <c r="H20" s="802"/>
      <c r="I20" s="798">
        <f>SUM(I21:I23)</f>
        <v>0</v>
      </c>
      <c r="J20" s="798">
        <f>SUM(J21:J23)</f>
        <v>0</v>
      </c>
      <c r="K20" s="544"/>
      <c r="L20" s="532"/>
      <c r="M20" s="532"/>
      <c r="N20" s="532"/>
      <c r="O20" s="532"/>
      <c r="P20" s="532"/>
      <c r="Q20" s="539">
        <f>SUM(O21:O23)</f>
        <v>0</v>
      </c>
      <c r="R20" s="539">
        <f>SUM(P21:P23)</f>
        <v>0</v>
      </c>
      <c r="S20" s="539">
        <f>MIN(Q20:R20)</f>
        <v>0</v>
      </c>
      <c r="T20" s="539">
        <f>IF(Q20&gt;R20,Q20-S20,0)</f>
        <v>0</v>
      </c>
      <c r="U20" s="539">
        <f>IF(R20&gt;Q20,R20-S20,0)</f>
        <v>0</v>
      </c>
      <c r="V20" s="532"/>
      <c r="W20" s="532"/>
      <c r="X20" s="532"/>
      <c r="Y20" s="534"/>
      <c r="Z20" s="530"/>
      <c r="AA20" s="533"/>
    </row>
    <row r="21" spans="2:27" ht="24.95" customHeight="1">
      <c r="B21" s="258" t="s">
        <v>786</v>
      </c>
      <c r="C21" s="542"/>
      <c r="D21" s="537" t="s">
        <v>498</v>
      </c>
      <c r="E21" s="537"/>
      <c r="F21" s="541"/>
      <c r="G21" s="832"/>
      <c r="H21" s="833"/>
      <c r="I21" s="802"/>
      <c r="J21" s="802"/>
      <c r="K21" s="543">
        <v>1.2500000000000001E-2</v>
      </c>
      <c r="L21" s="539">
        <f t="shared" si="1"/>
        <v>0</v>
      </c>
      <c r="M21" s="539">
        <f t="shared" si="2"/>
        <v>0</v>
      </c>
      <c r="N21" s="539">
        <f t="shared" si="3"/>
        <v>0</v>
      </c>
      <c r="O21" s="539">
        <f t="shared" si="4"/>
        <v>0</v>
      </c>
      <c r="P21" s="539">
        <f t="shared" si="5"/>
        <v>0</v>
      </c>
      <c r="Q21" s="532"/>
      <c r="R21" s="532"/>
      <c r="S21" s="532"/>
      <c r="T21" s="532"/>
      <c r="U21" s="532"/>
      <c r="V21" s="532"/>
      <c r="W21" s="532"/>
      <c r="X21" s="532"/>
      <c r="Y21" s="534"/>
      <c r="Z21" s="530"/>
      <c r="AA21" s="533"/>
    </row>
    <row r="22" spans="2:27" ht="24.95" customHeight="1">
      <c r="B22" s="258" t="s">
        <v>787</v>
      </c>
      <c r="C22" s="542"/>
      <c r="D22" s="537" t="s">
        <v>499</v>
      </c>
      <c r="E22" s="537"/>
      <c r="F22" s="541"/>
      <c r="G22" s="832"/>
      <c r="H22" s="833"/>
      <c r="I22" s="802"/>
      <c r="J22" s="802"/>
      <c r="K22" s="543">
        <v>1.7500000000000002E-2</v>
      </c>
      <c r="L22" s="539">
        <f t="shared" si="1"/>
        <v>0</v>
      </c>
      <c r="M22" s="539">
        <f t="shared" si="2"/>
        <v>0</v>
      </c>
      <c r="N22" s="539">
        <f t="shared" si="3"/>
        <v>0</v>
      </c>
      <c r="O22" s="539">
        <f t="shared" si="4"/>
        <v>0</v>
      </c>
      <c r="P22" s="539">
        <f t="shared" si="5"/>
        <v>0</v>
      </c>
      <c r="Q22" s="532"/>
      <c r="R22" s="532"/>
      <c r="S22" s="532"/>
      <c r="T22" s="532"/>
      <c r="U22" s="532"/>
      <c r="V22" s="532"/>
      <c r="W22" s="532"/>
      <c r="X22" s="532"/>
      <c r="Y22" s="534"/>
      <c r="Z22" s="530"/>
      <c r="AA22" s="533"/>
    </row>
    <row r="23" spans="2:27" ht="24.95" customHeight="1">
      <c r="B23" s="258" t="s">
        <v>788</v>
      </c>
      <c r="C23" s="542"/>
      <c r="D23" s="537" t="s">
        <v>500</v>
      </c>
      <c r="E23" s="537"/>
      <c r="F23" s="541"/>
      <c r="G23" s="832"/>
      <c r="H23" s="833"/>
      <c r="I23" s="802"/>
      <c r="J23" s="802"/>
      <c r="K23" s="543">
        <v>2.2499999999999999E-2</v>
      </c>
      <c r="L23" s="539">
        <f t="shared" si="1"/>
        <v>0</v>
      </c>
      <c r="M23" s="539">
        <f t="shared" si="2"/>
        <v>0</v>
      </c>
      <c r="N23" s="539">
        <f t="shared" si="3"/>
        <v>0</v>
      </c>
      <c r="O23" s="539">
        <f t="shared" si="4"/>
        <v>0</v>
      </c>
      <c r="P23" s="539">
        <f t="shared" si="5"/>
        <v>0</v>
      </c>
      <c r="Q23" s="532"/>
      <c r="R23" s="532"/>
      <c r="S23" s="532"/>
      <c r="T23" s="532"/>
      <c r="U23" s="532"/>
      <c r="V23" s="532"/>
      <c r="W23" s="532"/>
      <c r="X23" s="532"/>
      <c r="Y23" s="534"/>
      <c r="Z23" s="530"/>
      <c r="AA23" s="533"/>
    </row>
    <row r="24" spans="2:27" ht="24.95" customHeight="1">
      <c r="B24" s="258" t="s">
        <v>789</v>
      </c>
      <c r="C24" s="540" t="s">
        <v>501</v>
      </c>
      <c r="D24" s="537"/>
      <c r="E24" s="537"/>
      <c r="F24" s="541"/>
      <c r="G24" s="801"/>
      <c r="H24" s="802"/>
      <c r="I24" s="798">
        <f>SUM(I25:I32)</f>
        <v>0</v>
      </c>
      <c r="J24" s="798">
        <f>SUM(J25:J32)</f>
        <v>0</v>
      </c>
      <c r="K24" s="544"/>
      <c r="L24" s="532"/>
      <c r="M24" s="532"/>
      <c r="N24" s="532"/>
      <c r="O24" s="532"/>
      <c r="P24" s="532"/>
      <c r="Q24" s="539">
        <f>SUM(O25:O32)</f>
        <v>0</v>
      </c>
      <c r="R24" s="539">
        <f>SUM(P25:P32)</f>
        <v>0</v>
      </c>
      <c r="S24" s="539">
        <f>MIN(Q24:R24)</f>
        <v>0</v>
      </c>
      <c r="T24" s="539">
        <f>IF(Q24&gt;R24,Q24-S24,0)</f>
        <v>0</v>
      </c>
      <c r="U24" s="539">
        <f>IF(R24&gt;Q24,R24-S24,0)</f>
        <v>0</v>
      </c>
      <c r="V24" s="532"/>
      <c r="W24" s="532"/>
      <c r="X24" s="532"/>
      <c r="Y24" s="534"/>
      <c r="Z24" s="530"/>
      <c r="AA24" s="533"/>
    </row>
    <row r="25" spans="2:27" ht="24.95" customHeight="1">
      <c r="B25" s="258" t="s">
        <v>790</v>
      </c>
      <c r="C25" s="542"/>
      <c r="D25" s="537" t="s">
        <v>502</v>
      </c>
      <c r="E25" s="537"/>
      <c r="F25" s="541"/>
      <c r="G25" s="832"/>
      <c r="H25" s="833"/>
      <c r="I25" s="802"/>
      <c r="J25" s="802"/>
      <c r="K25" s="543">
        <v>2.75E-2</v>
      </c>
      <c r="L25" s="539">
        <f t="shared" si="1"/>
        <v>0</v>
      </c>
      <c r="M25" s="539">
        <f t="shared" si="2"/>
        <v>0</v>
      </c>
      <c r="N25" s="539">
        <f t="shared" si="3"/>
        <v>0</v>
      </c>
      <c r="O25" s="539">
        <f t="shared" si="4"/>
        <v>0</v>
      </c>
      <c r="P25" s="539">
        <f t="shared" si="5"/>
        <v>0</v>
      </c>
      <c r="Q25" s="532"/>
      <c r="R25" s="532"/>
      <c r="S25" s="532"/>
      <c r="T25" s="532"/>
      <c r="U25" s="532"/>
      <c r="V25" s="532"/>
      <c r="W25" s="532"/>
      <c r="X25" s="532"/>
      <c r="Y25" s="534"/>
      <c r="Z25" s="530"/>
      <c r="AA25" s="533"/>
    </row>
    <row r="26" spans="2:27" ht="24.95" customHeight="1">
      <c r="B26" s="258" t="s">
        <v>791</v>
      </c>
      <c r="C26" s="542"/>
      <c r="D26" s="537" t="s">
        <v>503</v>
      </c>
      <c r="E26" s="537"/>
      <c r="F26" s="541"/>
      <c r="G26" s="832"/>
      <c r="H26" s="833"/>
      <c r="I26" s="802"/>
      <c r="J26" s="802"/>
      <c r="K26" s="543">
        <v>3.2500000000000001E-2</v>
      </c>
      <c r="L26" s="539">
        <f t="shared" si="1"/>
        <v>0</v>
      </c>
      <c r="M26" s="539">
        <f t="shared" si="2"/>
        <v>0</v>
      </c>
      <c r="N26" s="539">
        <f t="shared" si="3"/>
        <v>0</v>
      </c>
      <c r="O26" s="539">
        <f t="shared" si="4"/>
        <v>0</v>
      </c>
      <c r="P26" s="539">
        <f t="shared" si="5"/>
        <v>0</v>
      </c>
      <c r="Q26" s="532"/>
      <c r="R26" s="532"/>
      <c r="S26" s="532"/>
      <c r="T26" s="532"/>
      <c r="U26" s="532"/>
      <c r="V26" s="532"/>
      <c r="W26" s="532"/>
      <c r="X26" s="532"/>
      <c r="Y26" s="534"/>
      <c r="Z26" s="530"/>
      <c r="AA26" s="533"/>
    </row>
    <row r="27" spans="2:27" ht="24.95" customHeight="1">
      <c r="B27" s="258" t="s">
        <v>792</v>
      </c>
      <c r="C27" s="542"/>
      <c r="D27" s="537" t="s">
        <v>504</v>
      </c>
      <c r="E27" s="537"/>
      <c r="F27" s="541"/>
      <c r="G27" s="832"/>
      <c r="H27" s="833"/>
      <c r="I27" s="802"/>
      <c r="J27" s="802"/>
      <c r="K27" s="543">
        <v>3.7499999999999999E-2</v>
      </c>
      <c r="L27" s="539">
        <f t="shared" si="1"/>
        <v>0</v>
      </c>
      <c r="M27" s="539">
        <f t="shared" si="2"/>
        <v>0</v>
      </c>
      <c r="N27" s="539">
        <f t="shared" si="3"/>
        <v>0</v>
      </c>
      <c r="O27" s="539">
        <f t="shared" si="4"/>
        <v>0</v>
      </c>
      <c r="P27" s="539">
        <f t="shared" si="5"/>
        <v>0</v>
      </c>
      <c r="Q27" s="532"/>
      <c r="R27" s="532"/>
      <c r="S27" s="532"/>
      <c r="T27" s="532"/>
      <c r="U27" s="532"/>
      <c r="V27" s="532"/>
      <c r="W27" s="532"/>
      <c r="X27" s="532"/>
      <c r="Y27" s="534"/>
      <c r="Z27" s="530"/>
      <c r="AA27" s="533"/>
    </row>
    <row r="28" spans="2:27" ht="24.95" customHeight="1">
      <c r="B28" s="258" t="s">
        <v>793</v>
      </c>
      <c r="C28" s="542"/>
      <c r="D28" s="537" t="s">
        <v>505</v>
      </c>
      <c r="E28" s="537"/>
      <c r="F28" s="541"/>
      <c r="G28" s="832"/>
      <c r="H28" s="833"/>
      <c r="I28" s="802"/>
      <c r="J28" s="802"/>
      <c r="K28" s="543">
        <v>4.4999999999999998E-2</v>
      </c>
      <c r="L28" s="539">
        <f t="shared" si="1"/>
        <v>0</v>
      </c>
      <c r="M28" s="539">
        <f t="shared" si="2"/>
        <v>0</v>
      </c>
      <c r="N28" s="539">
        <f t="shared" si="3"/>
        <v>0</v>
      </c>
      <c r="O28" s="539">
        <f t="shared" si="4"/>
        <v>0</v>
      </c>
      <c r="P28" s="539">
        <f t="shared" si="5"/>
        <v>0</v>
      </c>
      <c r="Q28" s="532"/>
      <c r="R28" s="532"/>
      <c r="S28" s="532"/>
      <c r="T28" s="532"/>
      <c r="U28" s="532"/>
      <c r="V28" s="532"/>
      <c r="W28" s="532"/>
      <c r="X28" s="532"/>
      <c r="Y28" s="534"/>
      <c r="Z28" s="530"/>
      <c r="AA28" s="533"/>
    </row>
    <row r="29" spans="2:27" ht="24.95" customHeight="1">
      <c r="B29" s="258" t="s">
        <v>794</v>
      </c>
      <c r="C29" s="542"/>
      <c r="D29" s="537" t="s">
        <v>506</v>
      </c>
      <c r="E29" s="537"/>
      <c r="F29" s="541"/>
      <c r="G29" s="832"/>
      <c r="H29" s="833"/>
      <c r="I29" s="802"/>
      <c r="J29" s="802"/>
      <c r="K29" s="543">
        <v>5.2499999999999998E-2</v>
      </c>
      <c r="L29" s="539">
        <f t="shared" si="1"/>
        <v>0</v>
      </c>
      <c r="M29" s="539">
        <f t="shared" si="2"/>
        <v>0</v>
      </c>
      <c r="N29" s="539">
        <f t="shared" si="3"/>
        <v>0</v>
      </c>
      <c r="O29" s="539">
        <f t="shared" si="4"/>
        <v>0</v>
      </c>
      <c r="P29" s="539">
        <f t="shared" si="5"/>
        <v>0</v>
      </c>
      <c r="Q29" s="532"/>
      <c r="R29" s="532"/>
      <c r="S29" s="532"/>
      <c r="T29" s="532"/>
      <c r="U29" s="532"/>
      <c r="V29" s="532"/>
      <c r="W29" s="532"/>
      <c r="X29" s="532"/>
      <c r="Y29" s="534"/>
      <c r="Z29" s="530"/>
      <c r="AA29" s="533"/>
    </row>
    <row r="30" spans="2:27" ht="24.95" customHeight="1">
      <c r="B30" s="258" t="s">
        <v>795</v>
      </c>
      <c r="C30" s="542"/>
      <c r="D30" s="537" t="s">
        <v>507</v>
      </c>
      <c r="E30" s="537"/>
      <c r="F30" s="541"/>
      <c r="G30" s="832"/>
      <c r="H30" s="833"/>
      <c r="I30" s="802"/>
      <c r="J30" s="802"/>
      <c r="K30" s="543">
        <v>0.06</v>
      </c>
      <c r="L30" s="539">
        <f t="shared" si="1"/>
        <v>0</v>
      </c>
      <c r="M30" s="539">
        <f t="shared" si="2"/>
        <v>0</v>
      </c>
      <c r="N30" s="539">
        <f t="shared" si="3"/>
        <v>0</v>
      </c>
      <c r="O30" s="539">
        <f t="shared" si="4"/>
        <v>0</v>
      </c>
      <c r="P30" s="539">
        <f t="shared" si="5"/>
        <v>0</v>
      </c>
      <c r="Q30" s="532"/>
      <c r="R30" s="532"/>
      <c r="S30" s="532"/>
      <c r="T30" s="532"/>
      <c r="U30" s="532"/>
      <c r="V30" s="532"/>
      <c r="W30" s="532"/>
      <c r="X30" s="532"/>
      <c r="Y30" s="534"/>
      <c r="Z30" s="530"/>
      <c r="AA30" s="533"/>
    </row>
    <row r="31" spans="2:27" ht="24.95" customHeight="1">
      <c r="B31" s="258" t="s">
        <v>796</v>
      </c>
      <c r="C31" s="542"/>
      <c r="D31" s="537" t="s">
        <v>508</v>
      </c>
      <c r="E31" s="537"/>
      <c r="F31" s="541"/>
      <c r="G31" s="832"/>
      <c r="H31" s="833"/>
      <c r="I31" s="802"/>
      <c r="J31" s="802"/>
      <c r="K31" s="543">
        <v>0.08</v>
      </c>
      <c r="L31" s="539">
        <f t="shared" si="1"/>
        <v>0</v>
      </c>
      <c r="M31" s="539">
        <f t="shared" si="2"/>
        <v>0</v>
      </c>
      <c r="N31" s="539">
        <f t="shared" si="3"/>
        <v>0</v>
      </c>
      <c r="O31" s="539">
        <f t="shared" si="4"/>
        <v>0</v>
      </c>
      <c r="P31" s="539">
        <f t="shared" si="5"/>
        <v>0</v>
      </c>
      <c r="Q31" s="532"/>
      <c r="R31" s="532"/>
      <c r="S31" s="532"/>
      <c r="T31" s="532"/>
      <c r="U31" s="532"/>
      <c r="V31" s="532"/>
      <c r="W31" s="532"/>
      <c r="X31" s="532"/>
      <c r="Y31" s="534"/>
      <c r="Z31" s="530"/>
      <c r="AA31" s="533"/>
    </row>
    <row r="32" spans="2:27" ht="24.95" customHeight="1">
      <c r="B32" s="258" t="s">
        <v>797</v>
      </c>
      <c r="C32" s="542"/>
      <c r="D32" s="537" t="s">
        <v>509</v>
      </c>
      <c r="E32" s="537"/>
      <c r="F32" s="541"/>
      <c r="G32" s="832"/>
      <c r="H32" s="833"/>
      <c r="I32" s="802"/>
      <c r="J32" s="802"/>
      <c r="K32" s="543">
        <v>0.125</v>
      </c>
      <c r="L32" s="539">
        <f t="shared" si="1"/>
        <v>0</v>
      </c>
      <c r="M32" s="539">
        <f t="shared" si="2"/>
        <v>0</v>
      </c>
      <c r="N32" s="539">
        <f t="shared" si="3"/>
        <v>0</v>
      </c>
      <c r="O32" s="539">
        <f t="shared" si="4"/>
        <v>0</v>
      </c>
      <c r="P32" s="539">
        <f t="shared" si="5"/>
        <v>0</v>
      </c>
      <c r="Q32" s="532"/>
      <c r="R32" s="532"/>
      <c r="S32" s="532"/>
      <c r="T32" s="532"/>
      <c r="U32" s="532"/>
      <c r="V32" s="532"/>
      <c r="W32" s="532"/>
      <c r="X32" s="532"/>
      <c r="Y32" s="534"/>
      <c r="Z32" s="534"/>
      <c r="AA32" s="535"/>
    </row>
    <row r="33" spans="2:27" ht="24.95" customHeight="1">
      <c r="B33" s="258" t="s">
        <v>798</v>
      </c>
      <c r="C33" s="536" t="s">
        <v>510</v>
      </c>
      <c r="D33" s="537"/>
      <c r="E33" s="537"/>
      <c r="F33" s="538"/>
      <c r="G33" s="801"/>
      <c r="H33" s="802"/>
      <c r="I33" s="802"/>
      <c r="J33" s="802"/>
      <c r="K33" s="531"/>
      <c r="L33" s="532"/>
      <c r="M33" s="532"/>
      <c r="N33" s="532"/>
      <c r="O33" s="532"/>
      <c r="P33" s="532"/>
      <c r="Q33" s="532"/>
      <c r="R33" s="532"/>
      <c r="S33" s="532"/>
      <c r="T33" s="532"/>
      <c r="U33" s="532"/>
      <c r="V33" s="532"/>
      <c r="W33" s="532"/>
      <c r="X33" s="532"/>
      <c r="Y33" s="802"/>
      <c r="Z33" s="802"/>
      <c r="AA33" s="533"/>
    </row>
    <row r="34" spans="2:27" ht="24.95" customHeight="1">
      <c r="B34" s="258" t="s">
        <v>799</v>
      </c>
      <c r="C34" s="540" t="s">
        <v>492</v>
      </c>
      <c r="D34" s="545"/>
      <c r="E34" s="537"/>
      <c r="F34" s="538"/>
      <c r="G34" s="801"/>
      <c r="H34" s="802"/>
      <c r="I34" s="802"/>
      <c r="J34" s="802"/>
      <c r="K34" s="531"/>
      <c r="L34" s="532"/>
      <c r="M34" s="532"/>
      <c r="N34" s="532"/>
      <c r="O34" s="532"/>
      <c r="P34" s="532"/>
      <c r="Q34" s="532"/>
      <c r="R34" s="532"/>
      <c r="S34" s="532"/>
      <c r="T34" s="532"/>
      <c r="U34" s="532"/>
      <c r="V34" s="532"/>
      <c r="W34" s="532"/>
      <c r="X34" s="532"/>
      <c r="Y34" s="534"/>
      <c r="Z34" s="530"/>
      <c r="AA34" s="533"/>
    </row>
    <row r="35" spans="2:27" ht="24.95" customHeight="1">
      <c r="B35" s="258" t="s">
        <v>800</v>
      </c>
      <c r="C35" s="540" t="s">
        <v>497</v>
      </c>
      <c r="D35" s="545"/>
      <c r="E35" s="537"/>
      <c r="F35" s="538"/>
      <c r="G35" s="801"/>
      <c r="H35" s="802"/>
      <c r="I35" s="802"/>
      <c r="J35" s="802"/>
      <c r="K35" s="531"/>
      <c r="L35" s="532"/>
      <c r="M35" s="532"/>
      <c r="N35" s="532"/>
      <c r="O35" s="532"/>
      <c r="P35" s="532"/>
      <c r="Q35" s="532"/>
      <c r="R35" s="532"/>
      <c r="S35" s="532"/>
      <c r="T35" s="532"/>
      <c r="U35" s="532"/>
      <c r="V35" s="532"/>
      <c r="W35" s="532"/>
      <c r="X35" s="532"/>
      <c r="Y35" s="534"/>
      <c r="Z35" s="530"/>
      <c r="AA35" s="533"/>
    </row>
    <row r="36" spans="2:27" ht="24.95" customHeight="1">
      <c r="B36" s="258" t="s">
        <v>801</v>
      </c>
      <c r="C36" s="540" t="s">
        <v>501</v>
      </c>
      <c r="D36" s="545"/>
      <c r="E36" s="537"/>
      <c r="F36" s="538"/>
      <c r="G36" s="801"/>
      <c r="H36" s="802"/>
      <c r="I36" s="802"/>
      <c r="J36" s="802"/>
      <c r="K36" s="531"/>
      <c r="L36" s="532"/>
      <c r="M36" s="532"/>
      <c r="N36" s="532"/>
      <c r="O36" s="532"/>
      <c r="P36" s="532"/>
      <c r="Q36" s="532"/>
      <c r="R36" s="532"/>
      <c r="S36" s="532"/>
      <c r="T36" s="532"/>
      <c r="U36" s="532"/>
      <c r="V36" s="532"/>
      <c r="W36" s="532"/>
      <c r="X36" s="532"/>
      <c r="Y36" s="534"/>
      <c r="Z36" s="530"/>
      <c r="AA36" s="533"/>
    </row>
    <row r="37" spans="2:27" ht="24.95" customHeight="1">
      <c r="B37" s="258" t="s">
        <v>802</v>
      </c>
      <c r="C37" s="526" t="s">
        <v>511</v>
      </c>
      <c r="D37" s="537"/>
      <c r="E37" s="537"/>
      <c r="F37" s="538"/>
      <c r="G37" s="801"/>
      <c r="H37" s="802"/>
      <c r="I37" s="802"/>
      <c r="J37" s="802"/>
      <c r="K37" s="531"/>
      <c r="L37" s="532"/>
      <c r="M37" s="532"/>
      <c r="N37" s="532"/>
      <c r="O37" s="532"/>
      <c r="P37" s="532"/>
      <c r="Q37" s="532"/>
      <c r="R37" s="532"/>
      <c r="S37" s="532"/>
      <c r="T37" s="532"/>
      <c r="U37" s="532"/>
      <c r="V37" s="532"/>
      <c r="W37" s="532"/>
      <c r="X37" s="532"/>
      <c r="Y37" s="802"/>
      <c r="Z37" s="798">
        <f>Z38+Z47+Z48</f>
        <v>0</v>
      </c>
      <c r="AA37" s="533"/>
    </row>
    <row r="38" spans="2:27" ht="24.95" customHeight="1">
      <c r="B38" s="258">
        <v>251</v>
      </c>
      <c r="C38" s="546" t="s">
        <v>513</v>
      </c>
      <c r="D38" s="547"/>
      <c r="E38" s="547"/>
      <c r="F38" s="548"/>
      <c r="G38" s="834"/>
      <c r="H38" s="835"/>
      <c r="I38" s="835"/>
      <c r="J38" s="835"/>
      <c r="K38" s="531"/>
      <c r="L38" s="532"/>
      <c r="M38" s="532"/>
      <c r="N38" s="532"/>
      <c r="O38" s="532"/>
      <c r="P38" s="532"/>
      <c r="Q38" s="532"/>
      <c r="R38" s="532"/>
      <c r="S38" s="532"/>
      <c r="T38" s="532"/>
      <c r="U38" s="532"/>
      <c r="V38" s="532"/>
      <c r="W38" s="532"/>
      <c r="X38" s="532"/>
      <c r="Y38" s="550"/>
      <c r="Z38" s="798">
        <f>Z39+Z40+Z44+Z45+Z46</f>
        <v>0</v>
      </c>
      <c r="AA38" s="533"/>
    </row>
    <row r="39" spans="2:27" ht="24.95" customHeight="1">
      <c r="B39" s="258" t="s">
        <v>803</v>
      </c>
      <c r="C39" s="551" t="s">
        <v>514</v>
      </c>
      <c r="D39" s="552"/>
      <c r="E39" s="552"/>
      <c r="F39" s="553"/>
      <c r="G39" s="801"/>
      <c r="H39" s="802"/>
      <c r="I39" s="802"/>
      <c r="J39" s="802"/>
      <c r="K39" s="531"/>
      <c r="L39" s="532"/>
      <c r="M39" s="532"/>
      <c r="N39" s="532"/>
      <c r="O39" s="532"/>
      <c r="P39" s="532"/>
      <c r="Q39" s="532"/>
      <c r="R39" s="532"/>
      <c r="S39" s="532"/>
      <c r="T39" s="532"/>
      <c r="U39" s="532"/>
      <c r="V39" s="532"/>
      <c r="W39" s="532"/>
      <c r="X39" s="532"/>
      <c r="Y39" s="802"/>
      <c r="Z39" s="802"/>
      <c r="AA39" s="533"/>
    </row>
    <row r="40" spans="2:27" ht="24.95" customHeight="1">
      <c r="B40" s="258" t="s">
        <v>804</v>
      </c>
      <c r="C40" s="551" t="s">
        <v>515</v>
      </c>
      <c r="D40" s="547"/>
      <c r="E40" s="547"/>
      <c r="F40" s="553"/>
      <c r="G40" s="801"/>
      <c r="H40" s="802"/>
      <c r="I40" s="802"/>
      <c r="J40" s="802"/>
      <c r="K40" s="531"/>
      <c r="L40" s="532"/>
      <c r="M40" s="532"/>
      <c r="N40" s="532"/>
      <c r="O40" s="532"/>
      <c r="P40" s="532"/>
      <c r="Q40" s="532"/>
      <c r="R40" s="532"/>
      <c r="S40" s="532"/>
      <c r="T40" s="532"/>
      <c r="U40" s="532"/>
      <c r="V40" s="532"/>
      <c r="W40" s="532"/>
      <c r="X40" s="532"/>
      <c r="Y40" s="802"/>
      <c r="Z40" s="798">
        <f>Z41+Z42+Z43</f>
        <v>0</v>
      </c>
      <c r="AA40" s="533"/>
    </row>
    <row r="41" spans="2:27" ht="24.95" customHeight="1">
      <c r="B41" s="258" t="s">
        <v>805</v>
      </c>
      <c r="C41" s="554" t="s">
        <v>516</v>
      </c>
      <c r="D41" s="547"/>
      <c r="E41" s="555"/>
      <c r="F41" s="553"/>
      <c r="G41" s="801"/>
      <c r="H41" s="802"/>
      <c r="I41" s="802"/>
      <c r="J41" s="802"/>
      <c r="K41" s="531"/>
      <c r="L41" s="532"/>
      <c r="M41" s="532"/>
      <c r="N41" s="532"/>
      <c r="O41" s="532"/>
      <c r="P41" s="532"/>
      <c r="Q41" s="532"/>
      <c r="R41" s="532"/>
      <c r="S41" s="532"/>
      <c r="T41" s="532"/>
      <c r="U41" s="532"/>
      <c r="V41" s="532"/>
      <c r="W41" s="532"/>
      <c r="X41" s="532"/>
      <c r="Y41" s="802"/>
      <c r="Z41" s="802"/>
      <c r="AA41" s="533"/>
    </row>
    <row r="42" spans="2:27" ht="24.95" customHeight="1">
      <c r="B42" s="258" t="s">
        <v>806</v>
      </c>
      <c r="C42" s="554" t="s">
        <v>517</v>
      </c>
      <c r="D42" s="547"/>
      <c r="E42" s="555"/>
      <c r="F42" s="553"/>
      <c r="G42" s="801"/>
      <c r="H42" s="802"/>
      <c r="I42" s="802"/>
      <c r="J42" s="802"/>
      <c r="K42" s="531"/>
      <c r="L42" s="532"/>
      <c r="M42" s="532"/>
      <c r="N42" s="532"/>
      <c r="O42" s="532"/>
      <c r="P42" s="532"/>
      <c r="Q42" s="532"/>
      <c r="R42" s="532"/>
      <c r="S42" s="532"/>
      <c r="T42" s="532"/>
      <c r="U42" s="532"/>
      <c r="V42" s="532"/>
      <c r="W42" s="532"/>
      <c r="X42" s="532"/>
      <c r="Y42" s="802"/>
      <c r="Z42" s="802"/>
      <c r="AA42" s="533"/>
    </row>
    <row r="43" spans="2:27" ht="24.95" customHeight="1">
      <c r="B43" s="258" t="s">
        <v>807</v>
      </c>
      <c r="C43" s="554" t="s">
        <v>518</v>
      </c>
      <c r="D43" s="547"/>
      <c r="E43" s="555"/>
      <c r="F43" s="553"/>
      <c r="G43" s="801"/>
      <c r="H43" s="802"/>
      <c r="I43" s="802"/>
      <c r="J43" s="802"/>
      <c r="K43" s="531"/>
      <c r="L43" s="532"/>
      <c r="M43" s="532"/>
      <c r="N43" s="532"/>
      <c r="O43" s="532"/>
      <c r="P43" s="532"/>
      <c r="Q43" s="532"/>
      <c r="R43" s="532"/>
      <c r="S43" s="532"/>
      <c r="T43" s="532"/>
      <c r="U43" s="532"/>
      <c r="V43" s="532"/>
      <c r="W43" s="532"/>
      <c r="X43" s="532"/>
      <c r="Y43" s="802"/>
      <c r="Z43" s="802"/>
      <c r="AA43" s="533"/>
    </row>
    <row r="44" spans="2:27" ht="24.95" customHeight="1">
      <c r="B44" s="258" t="s">
        <v>808</v>
      </c>
      <c r="C44" s="551" t="s">
        <v>519</v>
      </c>
      <c r="D44" s="547"/>
      <c r="E44" s="547"/>
      <c r="F44" s="553"/>
      <c r="G44" s="801"/>
      <c r="H44" s="802"/>
      <c r="I44" s="802"/>
      <c r="J44" s="802"/>
      <c r="K44" s="531"/>
      <c r="L44" s="532"/>
      <c r="M44" s="532"/>
      <c r="N44" s="532"/>
      <c r="O44" s="532"/>
      <c r="P44" s="532"/>
      <c r="Q44" s="532"/>
      <c r="R44" s="532"/>
      <c r="S44" s="532"/>
      <c r="T44" s="532"/>
      <c r="U44" s="532"/>
      <c r="V44" s="532"/>
      <c r="W44" s="532"/>
      <c r="X44" s="532"/>
      <c r="Y44" s="802"/>
      <c r="Z44" s="798">
        <f>Y44*0.08</f>
        <v>0</v>
      </c>
      <c r="AA44" s="533"/>
    </row>
    <row r="45" spans="2:27" ht="24.95" customHeight="1">
      <c r="B45" s="258" t="s">
        <v>809</v>
      </c>
      <c r="C45" s="551" t="s">
        <v>520</v>
      </c>
      <c r="D45" s="547"/>
      <c r="E45" s="547"/>
      <c r="F45" s="553"/>
      <c r="G45" s="801"/>
      <c r="H45" s="802"/>
      <c r="I45" s="802"/>
      <c r="J45" s="802"/>
      <c r="K45" s="531"/>
      <c r="L45" s="532"/>
      <c r="M45" s="532"/>
      <c r="N45" s="532"/>
      <c r="O45" s="532"/>
      <c r="P45" s="532"/>
      <c r="Q45" s="532"/>
      <c r="R45" s="532"/>
      <c r="S45" s="532"/>
      <c r="T45" s="532"/>
      <c r="U45" s="532"/>
      <c r="V45" s="532"/>
      <c r="W45" s="532"/>
      <c r="X45" s="532"/>
      <c r="Y45" s="802"/>
      <c r="Z45" s="798">
        <f>Y45*0.12</f>
        <v>0</v>
      </c>
      <c r="AA45" s="533"/>
    </row>
    <row r="46" spans="2:27" ht="24.95" customHeight="1">
      <c r="B46" s="258" t="s">
        <v>810</v>
      </c>
      <c r="C46" s="556" t="s">
        <v>522</v>
      </c>
      <c r="D46" s="547"/>
      <c r="E46" s="547"/>
      <c r="F46" s="553"/>
      <c r="G46" s="801"/>
      <c r="H46" s="802"/>
      <c r="I46" s="802"/>
      <c r="J46" s="802"/>
      <c r="K46" s="531"/>
      <c r="L46" s="532"/>
      <c r="M46" s="532"/>
      <c r="N46" s="532"/>
      <c r="O46" s="532"/>
      <c r="P46" s="532"/>
      <c r="Q46" s="532"/>
      <c r="R46" s="532"/>
      <c r="S46" s="532"/>
      <c r="T46" s="532"/>
      <c r="U46" s="532"/>
      <c r="V46" s="532"/>
      <c r="W46" s="532"/>
      <c r="X46" s="532"/>
      <c r="Y46" s="802"/>
      <c r="Z46" s="802"/>
      <c r="AA46" s="533"/>
    </row>
    <row r="47" spans="2:27" ht="24.95" customHeight="1">
      <c r="B47" s="258">
        <v>325</v>
      </c>
      <c r="C47" s="546" t="s">
        <v>524</v>
      </c>
      <c r="D47" s="557"/>
      <c r="E47" s="547"/>
      <c r="F47" s="548"/>
      <c r="G47" s="549"/>
      <c r="H47" s="550"/>
      <c r="I47" s="550"/>
      <c r="J47" s="550"/>
      <c r="K47" s="531"/>
      <c r="L47" s="532"/>
      <c r="M47" s="532"/>
      <c r="N47" s="532"/>
      <c r="O47" s="532"/>
      <c r="P47" s="532"/>
      <c r="Q47" s="532"/>
      <c r="R47" s="532"/>
      <c r="S47" s="532"/>
      <c r="T47" s="532"/>
      <c r="U47" s="532"/>
      <c r="V47" s="532"/>
      <c r="W47" s="532"/>
      <c r="X47" s="532"/>
      <c r="Y47" s="550"/>
      <c r="Z47" s="839"/>
      <c r="AA47" s="533"/>
    </row>
    <row r="48" spans="2:27" ht="24.95" customHeight="1">
      <c r="B48" s="258">
        <v>330</v>
      </c>
      <c r="C48" s="546" t="s">
        <v>525</v>
      </c>
      <c r="D48" s="557"/>
      <c r="E48" s="547"/>
      <c r="F48" s="548"/>
      <c r="G48" s="549"/>
      <c r="H48" s="550"/>
      <c r="I48" s="550"/>
      <c r="J48" s="550"/>
      <c r="K48" s="531"/>
      <c r="L48" s="532"/>
      <c r="M48" s="532"/>
      <c r="N48" s="532"/>
      <c r="O48" s="532"/>
      <c r="P48" s="532"/>
      <c r="Q48" s="532"/>
      <c r="R48" s="532"/>
      <c r="S48" s="532"/>
      <c r="T48" s="532"/>
      <c r="U48" s="532"/>
      <c r="V48" s="532"/>
      <c r="W48" s="532"/>
      <c r="X48" s="532"/>
      <c r="Y48" s="550"/>
      <c r="Z48" s="839"/>
      <c r="AA48" s="533"/>
    </row>
    <row r="49" spans="2:27" ht="24.95" customHeight="1">
      <c r="B49" s="258" t="s">
        <v>811</v>
      </c>
      <c r="C49" s="542" t="s">
        <v>526</v>
      </c>
      <c r="D49" s="558"/>
      <c r="E49" s="537"/>
      <c r="F49" s="559"/>
      <c r="G49" s="560"/>
      <c r="H49" s="561"/>
      <c r="I49" s="561"/>
      <c r="J49" s="561"/>
      <c r="K49" s="562"/>
      <c r="L49" s="563"/>
      <c r="M49" s="563"/>
      <c r="N49" s="563"/>
      <c r="O49" s="563"/>
      <c r="P49" s="563"/>
      <c r="Q49" s="563"/>
      <c r="R49" s="563"/>
      <c r="S49" s="563"/>
      <c r="T49" s="563"/>
      <c r="U49" s="563"/>
      <c r="V49" s="563"/>
      <c r="W49" s="563"/>
      <c r="X49" s="563"/>
      <c r="Y49" s="561"/>
      <c r="Z49" s="798">
        <f>Z50+Z51+Z52+Z53+Z54</f>
        <v>0</v>
      </c>
      <c r="AA49" s="533"/>
    </row>
    <row r="50" spans="2:27" ht="24.95" customHeight="1">
      <c r="B50" s="258">
        <v>360</v>
      </c>
      <c r="C50" s="536" t="s">
        <v>527</v>
      </c>
      <c r="D50" s="558"/>
      <c r="E50" s="537"/>
      <c r="F50" s="559"/>
      <c r="G50" s="560"/>
      <c r="H50" s="561"/>
      <c r="I50" s="561"/>
      <c r="J50" s="561"/>
      <c r="K50" s="562"/>
      <c r="L50" s="563"/>
      <c r="M50" s="563"/>
      <c r="N50" s="563"/>
      <c r="O50" s="563"/>
      <c r="P50" s="563"/>
      <c r="Q50" s="563"/>
      <c r="R50" s="563"/>
      <c r="S50" s="563"/>
      <c r="T50" s="563"/>
      <c r="U50" s="563"/>
      <c r="V50" s="563"/>
      <c r="W50" s="563"/>
      <c r="X50" s="563"/>
      <c r="Y50" s="561"/>
      <c r="Z50" s="841"/>
      <c r="AA50" s="533"/>
    </row>
    <row r="51" spans="2:27" ht="24.95" customHeight="1">
      <c r="B51" s="258">
        <v>370</v>
      </c>
      <c r="C51" s="536" t="s">
        <v>528</v>
      </c>
      <c r="D51" s="558"/>
      <c r="E51" s="537"/>
      <c r="F51" s="559"/>
      <c r="G51" s="560"/>
      <c r="H51" s="561"/>
      <c r="I51" s="561"/>
      <c r="J51" s="561"/>
      <c r="K51" s="562"/>
      <c r="L51" s="563"/>
      <c r="M51" s="563"/>
      <c r="N51" s="563"/>
      <c r="O51" s="563"/>
      <c r="P51" s="563"/>
      <c r="Q51" s="563"/>
      <c r="R51" s="563"/>
      <c r="S51" s="563"/>
      <c r="T51" s="563"/>
      <c r="U51" s="563"/>
      <c r="V51" s="563"/>
      <c r="W51" s="563"/>
      <c r="X51" s="563"/>
      <c r="Y51" s="561"/>
      <c r="Z51" s="841"/>
      <c r="AA51" s="533"/>
    </row>
    <row r="52" spans="2:27" ht="24.95" customHeight="1">
      <c r="B52" s="258">
        <v>380</v>
      </c>
      <c r="C52" s="536" t="s">
        <v>529</v>
      </c>
      <c r="D52" s="558"/>
      <c r="E52" s="537"/>
      <c r="F52" s="559"/>
      <c r="G52" s="560"/>
      <c r="H52" s="561"/>
      <c r="I52" s="561"/>
      <c r="J52" s="561"/>
      <c r="K52" s="562"/>
      <c r="L52" s="563"/>
      <c r="M52" s="563"/>
      <c r="N52" s="563"/>
      <c r="O52" s="563"/>
      <c r="P52" s="563"/>
      <c r="Q52" s="563"/>
      <c r="R52" s="563"/>
      <c r="S52" s="563"/>
      <c r="T52" s="563"/>
      <c r="U52" s="563"/>
      <c r="V52" s="563"/>
      <c r="W52" s="563"/>
      <c r="X52" s="563"/>
      <c r="Y52" s="561"/>
      <c r="Z52" s="841"/>
      <c r="AA52" s="533"/>
    </row>
    <row r="53" spans="2:27" ht="24.95" customHeight="1">
      <c r="B53" s="761" t="s">
        <v>530</v>
      </c>
      <c r="C53" s="1145" t="s">
        <v>531</v>
      </c>
      <c r="D53" s="767"/>
      <c r="E53" s="768"/>
      <c r="F53" s="1141"/>
      <c r="G53" s="604"/>
      <c r="H53" s="605"/>
      <c r="I53" s="605"/>
      <c r="J53" s="605"/>
      <c r="K53" s="606"/>
      <c r="L53" s="607"/>
      <c r="M53" s="607"/>
      <c r="N53" s="607"/>
      <c r="O53" s="607"/>
      <c r="P53" s="607"/>
      <c r="Q53" s="607"/>
      <c r="R53" s="607"/>
      <c r="S53" s="607"/>
      <c r="T53" s="607"/>
      <c r="U53" s="607"/>
      <c r="V53" s="607"/>
      <c r="W53" s="607"/>
      <c r="X53" s="607"/>
      <c r="Y53" s="605"/>
      <c r="Z53" s="843"/>
      <c r="AA53" s="571"/>
    </row>
    <row r="54" spans="2:27" ht="24.95" customHeight="1" thickBot="1">
      <c r="B54" s="277">
        <v>390</v>
      </c>
      <c r="C54" s="564" t="s">
        <v>532</v>
      </c>
      <c r="D54" s="565"/>
      <c r="E54" s="565"/>
      <c r="F54" s="566"/>
      <c r="G54" s="567"/>
      <c r="H54" s="568"/>
      <c r="I54" s="568"/>
      <c r="J54" s="568"/>
      <c r="K54" s="569"/>
      <c r="L54" s="570"/>
      <c r="M54" s="570"/>
      <c r="N54" s="570"/>
      <c r="O54" s="570"/>
      <c r="P54" s="570"/>
      <c r="Q54" s="570"/>
      <c r="R54" s="570"/>
      <c r="S54" s="570"/>
      <c r="T54" s="570"/>
      <c r="U54" s="570"/>
      <c r="V54" s="570"/>
      <c r="W54" s="570"/>
      <c r="X54" s="570"/>
      <c r="Y54" s="568"/>
      <c r="Z54" s="811"/>
      <c r="AA54" s="571"/>
    </row>
    <row r="55" spans="2:27" ht="15">
      <c r="B55" s="284"/>
      <c r="C55" s="285"/>
      <c r="D55" s="285"/>
      <c r="E55" s="285"/>
      <c r="F55" s="285"/>
      <c r="G55" s="286"/>
      <c r="H55" s="286"/>
      <c r="I55" s="286"/>
      <c r="J55" s="286"/>
      <c r="K55" s="284"/>
      <c r="L55" s="286"/>
      <c r="M55" s="286"/>
      <c r="N55" s="286"/>
      <c r="O55" s="286"/>
      <c r="P55" s="286"/>
      <c r="Q55" s="286"/>
      <c r="R55" s="286"/>
      <c r="S55" s="286"/>
      <c r="T55" s="286"/>
      <c r="U55" s="286"/>
      <c r="V55" s="286"/>
      <c r="W55" s="286"/>
      <c r="X55" s="286"/>
      <c r="Y55" s="286"/>
      <c r="Z55" s="285"/>
      <c r="AA55" s="285"/>
    </row>
  </sheetData>
  <sheetProtection algorithmName="SHA-512" hashValue="H5KR3u437y8CJfTYUIpukCAHhCdO4Ri8DdCbOfq4yURqBfBQlS4D8SKPD1r7/GL4EPBrB9v4EmC0DFuk2bQQAg==" saltValue="GBkNz3UoUVnU77QheQLkFA==" spinCount="100000" sheet="1" objects="1" scenarios="1"/>
  <mergeCells count="17">
    <mergeCell ref="Y7:Y8"/>
    <mergeCell ref="C12:F12"/>
    <mergeCell ref="B2:AA2"/>
    <mergeCell ref="G6:Y6"/>
    <mergeCell ref="Z6:Z8"/>
    <mergeCell ref="AA6:AA8"/>
    <mergeCell ref="G7:H7"/>
    <mergeCell ref="I7:J7"/>
    <mergeCell ref="K7:K8"/>
    <mergeCell ref="L7:M8"/>
    <mergeCell ref="N7:N8"/>
    <mergeCell ref="O7:P8"/>
    <mergeCell ref="C13:F13"/>
    <mergeCell ref="Q7:R8"/>
    <mergeCell ref="S7:S8"/>
    <mergeCell ref="T7:U8"/>
    <mergeCell ref="V7:X7"/>
  </mergeCells>
  <printOptions horizontalCentered="1" verticalCentered="1"/>
  <pageMargins left="0.31496062992125984" right="0.31496062992125984" top="0.74803149606299213" bottom="0.74803149606299213" header="0.31496062992125984" footer="0.31496062992125984"/>
  <pageSetup paperSize="8" scale="33" orientation="landscape" r:id="rId1"/>
  <headerFooter scaleWithDoc="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65">
    <tabColor theme="4" tint="0.59999389629810485"/>
    <pageSetUpPr fitToPage="1"/>
  </sheetPr>
  <dimension ref="B1:AA55"/>
  <sheetViews>
    <sheetView showGridLines="0" zoomScale="40" zoomScaleNormal="40" zoomScaleSheetLayoutView="25" workbookViewId="0">
      <selection activeCell="F4" sqref="F4"/>
    </sheetView>
  </sheetViews>
  <sheetFormatPr defaultColWidth="11.625" defaultRowHeight="12.75"/>
  <cols>
    <col min="1" max="1" width="2.25" style="220" customWidth="1"/>
    <col min="2" max="2" width="11.625" style="219" customWidth="1"/>
    <col min="3" max="3" width="7.5" style="220" customWidth="1"/>
    <col min="4" max="4" width="6.25" style="220" customWidth="1"/>
    <col min="5" max="5" width="28.25" style="220" customWidth="1"/>
    <col min="6" max="6" width="55.625" style="220" customWidth="1"/>
    <col min="7" max="10" width="19.875" style="221" customWidth="1"/>
    <col min="11" max="11" width="19.875" style="219" customWidth="1"/>
    <col min="12" max="13" width="19.875" style="221" customWidth="1"/>
    <col min="14" max="14" width="21.5" style="221" customWidth="1"/>
    <col min="15" max="18" width="19.875" style="221" customWidth="1"/>
    <col min="19" max="19" width="21.625" style="221" customWidth="1"/>
    <col min="20" max="25" width="19.875" style="221" customWidth="1"/>
    <col min="26" max="26" width="19.875" style="220" customWidth="1"/>
    <col min="27" max="27" width="20.625" style="220" customWidth="1"/>
    <col min="28" max="268" width="10" style="220" customWidth="1"/>
    <col min="269" max="16384" width="11.625" style="220"/>
  </cols>
  <sheetData>
    <row r="1" spans="2:27" ht="13.5" thickBot="1"/>
    <row r="2" spans="2:27" s="222" customFormat="1" ht="36" customHeight="1" thickBot="1">
      <c r="B2" s="1379" t="s">
        <v>475</v>
      </c>
      <c r="C2" s="1380"/>
      <c r="D2" s="1380"/>
      <c r="E2" s="1380"/>
      <c r="F2" s="1380"/>
      <c r="G2" s="1380"/>
      <c r="H2" s="1380"/>
      <c r="I2" s="1380"/>
      <c r="J2" s="1380"/>
      <c r="K2" s="1380"/>
      <c r="L2" s="1380"/>
      <c r="M2" s="1380"/>
      <c r="N2" s="1380"/>
      <c r="O2" s="1380"/>
      <c r="P2" s="1380"/>
      <c r="Q2" s="1380"/>
      <c r="R2" s="1380"/>
      <c r="S2" s="1380"/>
      <c r="T2" s="1380"/>
      <c r="U2" s="1380"/>
      <c r="V2" s="1380"/>
      <c r="W2" s="1380"/>
      <c r="X2" s="1380"/>
      <c r="Y2" s="1380"/>
      <c r="Z2" s="1380"/>
      <c r="AA2" s="1381"/>
    </row>
    <row r="3" spans="2:27" s="224" customFormat="1" ht="9" customHeight="1">
      <c r="B3" s="223"/>
      <c r="C3" s="223"/>
      <c r="D3" s="223"/>
      <c r="E3" s="223"/>
      <c r="F3" s="223"/>
      <c r="G3" s="223"/>
      <c r="H3" s="223"/>
      <c r="I3" s="223"/>
      <c r="J3" s="223"/>
      <c r="K3" s="515"/>
      <c r="L3" s="223"/>
      <c r="M3" s="223"/>
      <c r="N3" s="223"/>
      <c r="O3" s="223"/>
      <c r="P3" s="223"/>
      <c r="Q3" s="223"/>
      <c r="R3" s="223"/>
      <c r="S3" s="223"/>
      <c r="T3" s="223"/>
      <c r="U3" s="223"/>
      <c r="V3" s="223"/>
      <c r="W3" s="223"/>
      <c r="X3" s="223"/>
      <c r="Y3" s="223"/>
      <c r="Z3" s="223"/>
      <c r="AA3" s="223"/>
    </row>
    <row r="4" spans="2:27" s="227" customFormat="1" ht="29.25" customHeight="1">
      <c r="B4" s="225"/>
      <c r="C4" s="226" t="s">
        <v>476</v>
      </c>
      <c r="F4" s="516" t="s">
        <v>1004</v>
      </c>
      <c r="G4" s="228"/>
      <c r="H4" s="228"/>
      <c r="I4" s="229"/>
      <c r="J4" s="229"/>
      <c r="K4" s="517"/>
      <c r="L4" s="229"/>
      <c r="M4" s="229"/>
      <c r="N4" s="229"/>
      <c r="O4" s="229"/>
      <c r="P4" s="229"/>
      <c r="Q4" s="229"/>
      <c r="R4" s="229"/>
      <c r="S4" s="229"/>
      <c r="T4" s="229"/>
      <c r="U4" s="229"/>
      <c r="V4" s="229"/>
      <c r="W4" s="229"/>
      <c r="X4" s="229"/>
      <c r="Y4" s="229"/>
    </row>
    <row r="5" spans="2:27" s="227" customFormat="1" ht="9.75" customHeight="1" thickBot="1">
      <c r="B5" s="225"/>
      <c r="C5" s="222"/>
      <c r="G5" s="228"/>
      <c r="I5" s="229"/>
      <c r="J5" s="229"/>
      <c r="K5" s="517"/>
      <c r="L5" s="229"/>
      <c r="M5" s="229"/>
      <c r="N5" s="229"/>
      <c r="O5" s="229"/>
      <c r="P5" s="229"/>
      <c r="Q5" s="229"/>
      <c r="R5" s="229"/>
      <c r="S5" s="229"/>
      <c r="T5" s="229"/>
      <c r="U5" s="229"/>
      <c r="V5" s="229"/>
      <c r="W5" s="229"/>
      <c r="X5" s="229"/>
      <c r="Y5" s="229"/>
    </row>
    <row r="6" spans="2:27" ht="15.75" customHeight="1">
      <c r="B6" s="230"/>
      <c r="C6" s="231"/>
      <c r="D6" s="231"/>
      <c r="E6" s="231"/>
      <c r="F6" s="232"/>
      <c r="G6" s="1382" t="s">
        <v>477</v>
      </c>
      <c r="H6" s="1382"/>
      <c r="I6" s="1382"/>
      <c r="J6" s="1382"/>
      <c r="K6" s="1382"/>
      <c r="L6" s="1382"/>
      <c r="M6" s="1382"/>
      <c r="N6" s="1382"/>
      <c r="O6" s="1382"/>
      <c r="P6" s="1382"/>
      <c r="Q6" s="1382"/>
      <c r="R6" s="1382"/>
      <c r="S6" s="1382"/>
      <c r="T6" s="1382"/>
      <c r="U6" s="1382"/>
      <c r="V6" s="1382"/>
      <c r="W6" s="1382"/>
      <c r="X6" s="1382"/>
      <c r="Y6" s="1383"/>
      <c r="Z6" s="1384" t="s">
        <v>449</v>
      </c>
      <c r="AA6" s="1387" t="s">
        <v>478</v>
      </c>
    </row>
    <row r="7" spans="2:27" ht="67.5" customHeight="1">
      <c r="B7" s="233"/>
      <c r="C7" s="234"/>
      <c r="D7" s="234"/>
      <c r="E7" s="234"/>
      <c r="F7" s="235"/>
      <c r="G7" s="1389" t="s">
        <v>479</v>
      </c>
      <c r="H7" s="1390"/>
      <c r="I7" s="1391" t="s">
        <v>480</v>
      </c>
      <c r="J7" s="1390"/>
      <c r="K7" s="1392" t="s">
        <v>764</v>
      </c>
      <c r="L7" s="1401" t="s">
        <v>765</v>
      </c>
      <c r="M7" s="1402"/>
      <c r="N7" s="1392" t="s">
        <v>766</v>
      </c>
      <c r="O7" s="1401" t="s">
        <v>767</v>
      </c>
      <c r="P7" s="1402"/>
      <c r="Q7" s="1401" t="s">
        <v>768</v>
      </c>
      <c r="R7" s="1402"/>
      <c r="S7" s="1400" t="s">
        <v>769</v>
      </c>
      <c r="T7" s="1401" t="s">
        <v>770</v>
      </c>
      <c r="U7" s="1402"/>
      <c r="V7" s="1391" t="s">
        <v>771</v>
      </c>
      <c r="W7" s="1389"/>
      <c r="X7" s="1390"/>
      <c r="Y7" s="1392" t="s">
        <v>481</v>
      </c>
      <c r="Z7" s="1385"/>
      <c r="AA7" s="1388"/>
    </row>
    <row r="8" spans="2:27" ht="49.5" customHeight="1">
      <c r="B8" s="233"/>
      <c r="C8" s="234"/>
      <c r="D8" s="234"/>
      <c r="E8" s="234"/>
      <c r="F8" s="235"/>
      <c r="G8" s="1142" t="s">
        <v>482</v>
      </c>
      <c r="H8" s="1143" t="s">
        <v>483</v>
      </c>
      <c r="I8" s="238" t="s">
        <v>482</v>
      </c>
      <c r="J8" s="238" t="s">
        <v>483</v>
      </c>
      <c r="K8" s="1386"/>
      <c r="L8" s="1398"/>
      <c r="M8" s="1399"/>
      <c r="N8" s="1386"/>
      <c r="O8" s="1398"/>
      <c r="P8" s="1399"/>
      <c r="Q8" s="1398"/>
      <c r="R8" s="1399"/>
      <c r="S8" s="1400"/>
      <c r="T8" s="1398"/>
      <c r="U8" s="1399"/>
      <c r="V8" s="238" t="s">
        <v>772</v>
      </c>
      <c r="W8" s="238" t="s">
        <v>773</v>
      </c>
      <c r="X8" s="238" t="s">
        <v>774</v>
      </c>
      <c r="Y8" s="1386"/>
      <c r="Z8" s="1386"/>
      <c r="AA8" s="1388"/>
    </row>
    <row r="9" spans="2:27" ht="20.25" customHeight="1">
      <c r="B9" s="239"/>
      <c r="C9" s="240"/>
      <c r="D9" s="240"/>
      <c r="E9" s="240"/>
      <c r="F9" s="241"/>
      <c r="G9" s="1144" t="s">
        <v>775</v>
      </c>
      <c r="H9" s="243" t="s">
        <v>776</v>
      </c>
      <c r="I9" s="244" t="s">
        <v>777</v>
      </c>
      <c r="J9" s="244" t="s">
        <v>778</v>
      </c>
      <c r="K9" s="244"/>
      <c r="L9" s="238" t="s">
        <v>482</v>
      </c>
      <c r="M9" s="238" t="s">
        <v>483</v>
      </c>
      <c r="N9" s="244"/>
      <c r="O9" s="238" t="s">
        <v>482</v>
      </c>
      <c r="P9" s="238" t="s">
        <v>483</v>
      </c>
      <c r="Q9" s="238" t="s">
        <v>482</v>
      </c>
      <c r="R9" s="238" t="s">
        <v>483</v>
      </c>
      <c r="S9" s="244"/>
      <c r="T9" s="238" t="s">
        <v>482</v>
      </c>
      <c r="U9" s="238" t="s">
        <v>483</v>
      </c>
      <c r="V9" s="244"/>
      <c r="W9" s="244"/>
      <c r="X9" s="244"/>
      <c r="Y9" s="244" t="s">
        <v>779</v>
      </c>
      <c r="Z9" s="245" t="s">
        <v>780</v>
      </c>
      <c r="AA9" s="246" t="s">
        <v>781</v>
      </c>
    </row>
    <row r="10" spans="2:27" ht="24.95" customHeight="1">
      <c r="B10" s="247" t="s">
        <v>775</v>
      </c>
      <c r="C10" s="518" t="s">
        <v>484</v>
      </c>
      <c r="D10" s="519"/>
      <c r="E10" s="519"/>
      <c r="F10" s="520"/>
      <c r="G10" s="521"/>
      <c r="H10" s="522"/>
      <c r="I10" s="522"/>
      <c r="J10" s="522"/>
      <c r="K10" s="523"/>
      <c r="L10" s="524"/>
      <c r="M10" s="524"/>
      <c r="N10" s="524"/>
      <c r="O10" s="524"/>
      <c r="P10" s="524"/>
      <c r="Q10" s="524"/>
      <c r="R10" s="524"/>
      <c r="S10" s="524"/>
      <c r="T10" s="524"/>
      <c r="U10" s="524"/>
      <c r="V10" s="524"/>
      <c r="W10" s="524"/>
      <c r="X10" s="524"/>
      <c r="Y10" s="522"/>
      <c r="Z10" s="798">
        <f>Z11+Z37+Z49</f>
        <v>0</v>
      </c>
      <c r="AA10" s="799">
        <f>Z10*12.5</f>
        <v>0</v>
      </c>
    </row>
    <row r="11" spans="2:27" ht="24.95" customHeight="1">
      <c r="B11" s="251" t="s">
        <v>782</v>
      </c>
      <c r="C11" s="526" t="s">
        <v>486</v>
      </c>
      <c r="D11" s="527"/>
      <c r="E11" s="527"/>
      <c r="F11" s="528"/>
      <c r="G11" s="529"/>
      <c r="H11" s="530"/>
      <c r="I11" s="530"/>
      <c r="J11" s="530"/>
      <c r="K11" s="531"/>
      <c r="L11" s="532"/>
      <c r="M11" s="532"/>
      <c r="N11" s="532"/>
      <c r="O11" s="532"/>
      <c r="P11" s="532"/>
      <c r="Q11" s="532"/>
      <c r="R11" s="532"/>
      <c r="S11" s="532"/>
      <c r="T11" s="532"/>
      <c r="U11" s="532"/>
      <c r="V11" s="532"/>
      <c r="W11" s="532"/>
      <c r="X11" s="532"/>
      <c r="Y11" s="530"/>
      <c r="Z11" s="798">
        <f>Z33+Z14</f>
        <v>0</v>
      </c>
      <c r="AA11" s="533"/>
    </row>
    <row r="12" spans="2:27" ht="24.95" customHeight="1">
      <c r="B12" s="251" t="s">
        <v>783</v>
      </c>
      <c r="C12" s="1393" t="s">
        <v>488</v>
      </c>
      <c r="D12" s="1394"/>
      <c r="E12" s="1394"/>
      <c r="F12" s="1395"/>
      <c r="G12" s="801"/>
      <c r="H12" s="802"/>
      <c r="I12" s="831"/>
      <c r="J12" s="831"/>
      <c r="K12" s="531"/>
      <c r="L12" s="532"/>
      <c r="M12" s="532"/>
      <c r="N12" s="532"/>
      <c r="O12" s="532"/>
      <c r="P12" s="532"/>
      <c r="Q12" s="532"/>
      <c r="R12" s="532"/>
      <c r="S12" s="532"/>
      <c r="T12" s="532"/>
      <c r="U12" s="532"/>
      <c r="V12" s="532"/>
      <c r="W12" s="532"/>
      <c r="X12" s="532"/>
      <c r="Y12" s="530"/>
      <c r="Z12" s="534"/>
      <c r="AA12" s="535"/>
    </row>
    <row r="13" spans="2:27" ht="24.95" customHeight="1">
      <c r="B13" s="251" t="s">
        <v>784</v>
      </c>
      <c r="C13" s="1393" t="s">
        <v>490</v>
      </c>
      <c r="D13" s="1394"/>
      <c r="E13" s="1394"/>
      <c r="F13" s="1395"/>
      <c r="G13" s="801"/>
      <c r="H13" s="802"/>
      <c r="I13" s="831"/>
      <c r="J13" s="831"/>
      <c r="K13" s="531"/>
      <c r="L13" s="532"/>
      <c r="M13" s="532"/>
      <c r="N13" s="532"/>
      <c r="O13" s="532"/>
      <c r="P13" s="532"/>
      <c r="Q13" s="532"/>
      <c r="R13" s="532"/>
      <c r="S13" s="532"/>
      <c r="T13" s="532"/>
      <c r="U13" s="532"/>
      <c r="V13" s="532"/>
      <c r="W13" s="532"/>
      <c r="X13" s="532"/>
      <c r="Y13" s="530"/>
      <c r="Z13" s="534"/>
      <c r="AA13" s="535"/>
    </row>
    <row r="14" spans="2:27" ht="24.95" customHeight="1">
      <c r="B14" s="258" t="s">
        <v>776</v>
      </c>
      <c r="C14" s="536" t="s">
        <v>491</v>
      </c>
      <c r="D14" s="537"/>
      <c r="E14" s="537"/>
      <c r="F14" s="538"/>
      <c r="G14" s="798">
        <f>G15+G20+G24</f>
        <v>0</v>
      </c>
      <c r="H14" s="798">
        <f>H15+H20+H24</f>
        <v>0</v>
      </c>
      <c r="I14" s="798">
        <f t="shared" ref="I14:J14" si="0">I15+I20+I24</f>
        <v>0</v>
      </c>
      <c r="J14" s="798">
        <f t="shared" si="0"/>
        <v>0</v>
      </c>
      <c r="K14" s="531"/>
      <c r="L14" s="532"/>
      <c r="M14" s="532"/>
      <c r="N14" s="532"/>
      <c r="O14" s="532"/>
      <c r="P14" s="532"/>
      <c r="Q14" s="532"/>
      <c r="R14" s="532"/>
      <c r="S14" s="532"/>
      <c r="T14" s="539">
        <f>T15+T20+T24</f>
        <v>0</v>
      </c>
      <c r="U14" s="539">
        <f>U15+U20+U24</f>
        <v>0</v>
      </c>
      <c r="V14" s="539">
        <f>MIN(MAX(T15,T20),MAX(U15,U20))</f>
        <v>0</v>
      </c>
      <c r="W14" s="539">
        <f>MIN(MAX(T20-V14,T24),MAX(U20-V14,U24))</f>
        <v>0</v>
      </c>
      <c r="X14" s="539">
        <f>MIN(IF(MAX(T15-V14,T24-W14)&gt;0,MAX(T15-V14,T24-W14),0),IF(MAX(U15-V14,U24-W14)&gt;0,MAX(U15-V14,U24-W14,0)))</f>
        <v>0</v>
      </c>
      <c r="Y14" s="1140">
        <f>SUM(N16:N19)+SUM(N21:N23)+SUM(N25:N32)+S15+S20+S24+V14+W14+X14+ABS(T14-U14)</f>
        <v>0</v>
      </c>
      <c r="Z14" s="1140">
        <f>((SUM(N16:N19)+SUM(N21:N23)+SUM(N25:N32))*10%)+(S15*40%)+(S20*30%)+(S24*30%)+((V14+W14)*40%)+(X14*150%)+(ABS(T14-U14)*100%)</f>
        <v>0</v>
      </c>
      <c r="AA14" s="533"/>
    </row>
    <row r="15" spans="2:27" ht="24.95" customHeight="1">
      <c r="B15" s="258" t="s">
        <v>777</v>
      </c>
      <c r="C15" s="540" t="s">
        <v>492</v>
      </c>
      <c r="D15" s="537"/>
      <c r="E15" s="537"/>
      <c r="F15" s="541"/>
      <c r="G15" s="801"/>
      <c r="H15" s="802"/>
      <c r="I15" s="798">
        <f>SUM(I16:I19)</f>
        <v>0</v>
      </c>
      <c r="J15" s="798">
        <f>SUM(J16:J19)</f>
        <v>0</v>
      </c>
      <c r="K15" s="531"/>
      <c r="L15" s="532"/>
      <c r="M15" s="532"/>
      <c r="N15" s="532"/>
      <c r="O15" s="532"/>
      <c r="P15" s="532"/>
      <c r="Q15" s="539">
        <f>SUM(O16:O19)</f>
        <v>0</v>
      </c>
      <c r="R15" s="539">
        <f>SUM(P16:P19)</f>
        <v>0</v>
      </c>
      <c r="S15" s="539">
        <f>MIN(Q15:R15)</f>
        <v>0</v>
      </c>
      <c r="T15" s="539">
        <f>IF(Q15&gt;R15,Q15-S15,0)</f>
        <v>0</v>
      </c>
      <c r="U15" s="539">
        <f>IF(R15&gt;Q15,R15-S15,0)</f>
        <v>0</v>
      </c>
      <c r="V15" s="532"/>
      <c r="W15" s="532"/>
      <c r="X15" s="532"/>
      <c r="Y15" s="534"/>
      <c r="Z15" s="530"/>
      <c r="AA15" s="533"/>
    </row>
    <row r="16" spans="2:27" ht="24.95" customHeight="1">
      <c r="B16" s="258" t="s">
        <v>778</v>
      </c>
      <c r="C16" s="542"/>
      <c r="D16" s="537" t="s">
        <v>493</v>
      </c>
      <c r="E16" s="537"/>
      <c r="F16" s="541"/>
      <c r="G16" s="832"/>
      <c r="H16" s="833"/>
      <c r="I16" s="802"/>
      <c r="J16" s="802"/>
      <c r="K16" s="543">
        <v>0</v>
      </c>
      <c r="L16" s="539">
        <f>I16*K16</f>
        <v>0</v>
      </c>
      <c r="M16" s="539">
        <f>J16*K16</f>
        <v>0</v>
      </c>
      <c r="N16" s="539">
        <f>MIN(L16:M16)</f>
        <v>0</v>
      </c>
      <c r="O16" s="539">
        <f>IF(L16&gt;M16,L16-N16,0)</f>
        <v>0</v>
      </c>
      <c r="P16" s="539">
        <f>IF(M16&gt;L16,M16-N16,0)</f>
        <v>0</v>
      </c>
      <c r="Q16" s="532"/>
      <c r="R16" s="532"/>
      <c r="S16" s="532"/>
      <c r="T16" s="532"/>
      <c r="U16" s="532"/>
      <c r="V16" s="532"/>
      <c r="W16" s="532"/>
      <c r="X16" s="532"/>
      <c r="Y16" s="534"/>
      <c r="Z16" s="530"/>
      <c r="AA16" s="533"/>
    </row>
    <row r="17" spans="2:27" ht="24.95" customHeight="1">
      <c r="B17" s="258" t="s">
        <v>779</v>
      </c>
      <c r="C17" s="542"/>
      <c r="D17" s="537" t="s">
        <v>494</v>
      </c>
      <c r="E17" s="537"/>
      <c r="F17" s="541"/>
      <c r="G17" s="832"/>
      <c r="H17" s="833"/>
      <c r="I17" s="802"/>
      <c r="J17" s="802"/>
      <c r="K17" s="543">
        <v>2E-3</v>
      </c>
      <c r="L17" s="539">
        <f t="shared" ref="L17:L32" si="1">I17*K17</f>
        <v>0</v>
      </c>
      <c r="M17" s="539">
        <f t="shared" ref="M17:M32" si="2">J17*K17</f>
        <v>0</v>
      </c>
      <c r="N17" s="539">
        <f t="shared" ref="N17:N32" si="3">MIN(L17:M17)</f>
        <v>0</v>
      </c>
      <c r="O17" s="539">
        <f t="shared" ref="O17:O32" si="4">IF(L17&gt;M17,L17-N17,0)</f>
        <v>0</v>
      </c>
      <c r="P17" s="539">
        <f t="shared" ref="P17:P32" si="5">IF(M17&gt;L17,M17-N17,0)</f>
        <v>0</v>
      </c>
      <c r="Q17" s="532"/>
      <c r="R17" s="532"/>
      <c r="S17" s="532"/>
      <c r="T17" s="532"/>
      <c r="U17" s="532"/>
      <c r="V17" s="532"/>
      <c r="W17" s="532"/>
      <c r="X17" s="532"/>
      <c r="Y17" s="534"/>
      <c r="Z17" s="530"/>
      <c r="AA17" s="533"/>
    </row>
    <row r="18" spans="2:27" ht="24.95" customHeight="1">
      <c r="B18" s="258" t="s">
        <v>780</v>
      </c>
      <c r="C18" s="542"/>
      <c r="D18" s="537" t="s">
        <v>495</v>
      </c>
      <c r="E18" s="537"/>
      <c r="F18" s="541"/>
      <c r="G18" s="832"/>
      <c r="H18" s="833"/>
      <c r="I18" s="802"/>
      <c r="J18" s="802"/>
      <c r="K18" s="543">
        <v>4.0000000000000001E-3</v>
      </c>
      <c r="L18" s="539">
        <f t="shared" si="1"/>
        <v>0</v>
      </c>
      <c r="M18" s="539">
        <f t="shared" si="2"/>
        <v>0</v>
      </c>
      <c r="N18" s="539">
        <f t="shared" si="3"/>
        <v>0</v>
      </c>
      <c r="O18" s="539">
        <f t="shared" si="4"/>
        <v>0</v>
      </c>
      <c r="P18" s="539">
        <f t="shared" si="5"/>
        <v>0</v>
      </c>
      <c r="Q18" s="532"/>
      <c r="R18" s="532"/>
      <c r="S18" s="532"/>
      <c r="T18" s="532"/>
      <c r="U18" s="532"/>
      <c r="V18" s="532"/>
      <c r="W18" s="532"/>
      <c r="X18" s="532"/>
      <c r="Y18" s="534"/>
      <c r="Z18" s="530"/>
      <c r="AA18" s="533"/>
    </row>
    <row r="19" spans="2:27" ht="24.95" customHeight="1">
      <c r="B19" s="258" t="s">
        <v>781</v>
      </c>
      <c r="C19" s="542"/>
      <c r="D19" s="537" t="s">
        <v>496</v>
      </c>
      <c r="E19" s="537"/>
      <c r="F19" s="541"/>
      <c r="G19" s="832"/>
      <c r="H19" s="833"/>
      <c r="I19" s="802"/>
      <c r="J19" s="802"/>
      <c r="K19" s="543">
        <v>7.0000000000000001E-3</v>
      </c>
      <c r="L19" s="539">
        <f t="shared" si="1"/>
        <v>0</v>
      </c>
      <c r="M19" s="539">
        <f t="shared" si="2"/>
        <v>0</v>
      </c>
      <c r="N19" s="539">
        <f t="shared" si="3"/>
        <v>0</v>
      </c>
      <c r="O19" s="539">
        <f t="shared" si="4"/>
        <v>0</v>
      </c>
      <c r="P19" s="539">
        <f t="shared" si="5"/>
        <v>0</v>
      </c>
      <c r="Q19" s="532"/>
      <c r="R19" s="532"/>
      <c r="S19" s="532"/>
      <c r="T19" s="532"/>
      <c r="U19" s="532"/>
      <c r="V19" s="532"/>
      <c r="W19" s="532"/>
      <c r="X19" s="532"/>
      <c r="Y19" s="534"/>
      <c r="Z19" s="530"/>
      <c r="AA19" s="533"/>
    </row>
    <row r="20" spans="2:27" ht="24.95" customHeight="1">
      <c r="B20" s="258" t="s">
        <v>785</v>
      </c>
      <c r="C20" s="540" t="s">
        <v>497</v>
      </c>
      <c r="D20" s="537"/>
      <c r="E20" s="537"/>
      <c r="F20" s="541"/>
      <c r="G20" s="801"/>
      <c r="H20" s="802"/>
      <c r="I20" s="798">
        <f>SUM(I21:I23)</f>
        <v>0</v>
      </c>
      <c r="J20" s="798">
        <f>SUM(J21:J23)</f>
        <v>0</v>
      </c>
      <c r="K20" s="544"/>
      <c r="L20" s="532"/>
      <c r="M20" s="532"/>
      <c r="N20" s="532"/>
      <c r="O20" s="532"/>
      <c r="P20" s="532"/>
      <c r="Q20" s="539">
        <f>SUM(O21:O23)</f>
        <v>0</v>
      </c>
      <c r="R20" s="539">
        <f>SUM(P21:P23)</f>
        <v>0</v>
      </c>
      <c r="S20" s="539">
        <f>MIN(Q20:R20)</f>
        <v>0</v>
      </c>
      <c r="T20" s="539">
        <f>IF(Q20&gt;R20,Q20-S20,0)</f>
        <v>0</v>
      </c>
      <c r="U20" s="539">
        <f>IF(R20&gt;Q20,R20-S20,0)</f>
        <v>0</v>
      </c>
      <c r="V20" s="532"/>
      <c r="W20" s="532"/>
      <c r="X20" s="532"/>
      <c r="Y20" s="534"/>
      <c r="Z20" s="530"/>
      <c r="AA20" s="533"/>
    </row>
    <row r="21" spans="2:27" ht="24.95" customHeight="1">
      <c r="B21" s="258" t="s">
        <v>786</v>
      </c>
      <c r="C21" s="542"/>
      <c r="D21" s="537" t="s">
        <v>498</v>
      </c>
      <c r="E21" s="537"/>
      <c r="F21" s="541"/>
      <c r="G21" s="832"/>
      <c r="H21" s="833"/>
      <c r="I21" s="802"/>
      <c r="J21" s="802"/>
      <c r="K21" s="543">
        <v>1.2500000000000001E-2</v>
      </c>
      <c r="L21" s="539">
        <f t="shared" si="1"/>
        <v>0</v>
      </c>
      <c r="M21" s="539">
        <f t="shared" si="2"/>
        <v>0</v>
      </c>
      <c r="N21" s="539">
        <f t="shared" si="3"/>
        <v>0</v>
      </c>
      <c r="O21" s="539">
        <f t="shared" si="4"/>
        <v>0</v>
      </c>
      <c r="P21" s="539">
        <f t="shared" si="5"/>
        <v>0</v>
      </c>
      <c r="Q21" s="532"/>
      <c r="R21" s="532"/>
      <c r="S21" s="532"/>
      <c r="T21" s="532"/>
      <c r="U21" s="532"/>
      <c r="V21" s="532"/>
      <c r="W21" s="532"/>
      <c r="X21" s="532"/>
      <c r="Y21" s="534"/>
      <c r="Z21" s="530"/>
      <c r="AA21" s="533"/>
    </row>
    <row r="22" spans="2:27" ht="24.95" customHeight="1">
      <c r="B22" s="258" t="s">
        <v>787</v>
      </c>
      <c r="C22" s="542"/>
      <c r="D22" s="537" t="s">
        <v>499</v>
      </c>
      <c r="E22" s="537"/>
      <c r="F22" s="541"/>
      <c r="G22" s="832"/>
      <c r="H22" s="833"/>
      <c r="I22" s="802"/>
      <c r="J22" s="802"/>
      <c r="K22" s="543">
        <v>1.7500000000000002E-2</v>
      </c>
      <c r="L22" s="539">
        <f t="shared" si="1"/>
        <v>0</v>
      </c>
      <c r="M22" s="539">
        <f t="shared" si="2"/>
        <v>0</v>
      </c>
      <c r="N22" s="539">
        <f t="shared" si="3"/>
        <v>0</v>
      </c>
      <c r="O22" s="539">
        <f t="shared" si="4"/>
        <v>0</v>
      </c>
      <c r="P22" s="539">
        <f t="shared" si="5"/>
        <v>0</v>
      </c>
      <c r="Q22" s="532"/>
      <c r="R22" s="532"/>
      <c r="S22" s="532"/>
      <c r="T22" s="532"/>
      <c r="U22" s="532"/>
      <c r="V22" s="532"/>
      <c r="W22" s="532"/>
      <c r="X22" s="532"/>
      <c r="Y22" s="534"/>
      <c r="Z22" s="530"/>
      <c r="AA22" s="533"/>
    </row>
    <row r="23" spans="2:27" ht="24.95" customHeight="1">
      <c r="B23" s="258" t="s">
        <v>788</v>
      </c>
      <c r="C23" s="542"/>
      <c r="D23" s="537" t="s">
        <v>500</v>
      </c>
      <c r="E23" s="537"/>
      <c r="F23" s="541"/>
      <c r="G23" s="832"/>
      <c r="H23" s="833"/>
      <c r="I23" s="802"/>
      <c r="J23" s="802"/>
      <c r="K23" s="543">
        <v>2.2499999999999999E-2</v>
      </c>
      <c r="L23" s="539">
        <f t="shared" si="1"/>
        <v>0</v>
      </c>
      <c r="M23" s="539">
        <f t="shared" si="2"/>
        <v>0</v>
      </c>
      <c r="N23" s="539">
        <f t="shared" si="3"/>
        <v>0</v>
      </c>
      <c r="O23" s="539">
        <f t="shared" si="4"/>
        <v>0</v>
      </c>
      <c r="P23" s="539">
        <f t="shared" si="5"/>
        <v>0</v>
      </c>
      <c r="Q23" s="532"/>
      <c r="R23" s="532"/>
      <c r="S23" s="532"/>
      <c r="T23" s="532"/>
      <c r="U23" s="532"/>
      <c r="V23" s="532"/>
      <c r="W23" s="532"/>
      <c r="X23" s="532"/>
      <c r="Y23" s="534"/>
      <c r="Z23" s="530"/>
      <c r="AA23" s="533"/>
    </row>
    <row r="24" spans="2:27" ht="24.95" customHeight="1">
      <c r="B24" s="258" t="s">
        <v>789</v>
      </c>
      <c r="C24" s="540" t="s">
        <v>501</v>
      </c>
      <c r="D24" s="537"/>
      <c r="E24" s="537"/>
      <c r="F24" s="541"/>
      <c r="G24" s="801"/>
      <c r="H24" s="802"/>
      <c r="I24" s="798">
        <f>SUM(I25:I32)</f>
        <v>0</v>
      </c>
      <c r="J24" s="798">
        <f>SUM(J25:J32)</f>
        <v>0</v>
      </c>
      <c r="K24" s="544"/>
      <c r="L24" s="532"/>
      <c r="M24" s="532"/>
      <c r="N24" s="532"/>
      <c r="O24" s="532"/>
      <c r="P24" s="532"/>
      <c r="Q24" s="539">
        <f>SUM(O25:O32)</f>
        <v>0</v>
      </c>
      <c r="R24" s="539">
        <f>SUM(P25:P32)</f>
        <v>0</v>
      </c>
      <c r="S24" s="539">
        <f>MIN(Q24:R24)</f>
        <v>0</v>
      </c>
      <c r="T24" s="539">
        <f>IF(Q24&gt;R24,Q24-S24,0)</f>
        <v>0</v>
      </c>
      <c r="U24" s="539">
        <f>IF(R24&gt;Q24,R24-S24,0)</f>
        <v>0</v>
      </c>
      <c r="V24" s="532"/>
      <c r="W24" s="532"/>
      <c r="X24" s="532"/>
      <c r="Y24" s="534"/>
      <c r="Z24" s="530"/>
      <c r="AA24" s="533"/>
    </row>
    <row r="25" spans="2:27" ht="24.95" customHeight="1">
      <c r="B25" s="258" t="s">
        <v>790</v>
      </c>
      <c r="C25" s="542"/>
      <c r="D25" s="537" t="s">
        <v>502</v>
      </c>
      <c r="E25" s="537"/>
      <c r="F25" s="541"/>
      <c r="G25" s="832"/>
      <c r="H25" s="833"/>
      <c r="I25" s="802"/>
      <c r="J25" s="802"/>
      <c r="K25" s="543">
        <v>2.75E-2</v>
      </c>
      <c r="L25" s="539">
        <f t="shared" si="1"/>
        <v>0</v>
      </c>
      <c r="M25" s="539">
        <f t="shared" si="2"/>
        <v>0</v>
      </c>
      <c r="N25" s="539">
        <f t="shared" si="3"/>
        <v>0</v>
      </c>
      <c r="O25" s="539">
        <f t="shared" si="4"/>
        <v>0</v>
      </c>
      <c r="P25" s="539">
        <f t="shared" si="5"/>
        <v>0</v>
      </c>
      <c r="Q25" s="532"/>
      <c r="R25" s="532"/>
      <c r="S25" s="532"/>
      <c r="T25" s="532"/>
      <c r="U25" s="532"/>
      <c r="V25" s="532"/>
      <c r="W25" s="532"/>
      <c r="X25" s="532"/>
      <c r="Y25" s="534"/>
      <c r="Z25" s="530"/>
      <c r="AA25" s="533"/>
    </row>
    <row r="26" spans="2:27" ht="24.95" customHeight="1">
      <c r="B26" s="258" t="s">
        <v>791</v>
      </c>
      <c r="C26" s="542"/>
      <c r="D26" s="537" t="s">
        <v>503</v>
      </c>
      <c r="E26" s="537"/>
      <c r="F26" s="541"/>
      <c r="G26" s="832"/>
      <c r="H26" s="833"/>
      <c r="I26" s="802"/>
      <c r="J26" s="802"/>
      <c r="K26" s="543">
        <v>3.2500000000000001E-2</v>
      </c>
      <c r="L26" s="539">
        <f t="shared" si="1"/>
        <v>0</v>
      </c>
      <c r="M26" s="539">
        <f t="shared" si="2"/>
        <v>0</v>
      </c>
      <c r="N26" s="539">
        <f t="shared" si="3"/>
        <v>0</v>
      </c>
      <c r="O26" s="539">
        <f t="shared" si="4"/>
        <v>0</v>
      </c>
      <c r="P26" s="539">
        <f t="shared" si="5"/>
        <v>0</v>
      </c>
      <c r="Q26" s="532"/>
      <c r="R26" s="532"/>
      <c r="S26" s="532"/>
      <c r="T26" s="532"/>
      <c r="U26" s="532"/>
      <c r="V26" s="532"/>
      <c r="W26" s="532"/>
      <c r="X26" s="532"/>
      <c r="Y26" s="534"/>
      <c r="Z26" s="530"/>
      <c r="AA26" s="533"/>
    </row>
    <row r="27" spans="2:27" ht="24.95" customHeight="1">
      <c r="B27" s="258" t="s">
        <v>792</v>
      </c>
      <c r="C27" s="542"/>
      <c r="D27" s="537" t="s">
        <v>504</v>
      </c>
      <c r="E27" s="537"/>
      <c r="F27" s="541"/>
      <c r="G27" s="832"/>
      <c r="H27" s="833"/>
      <c r="I27" s="802"/>
      <c r="J27" s="802"/>
      <c r="K27" s="543">
        <v>3.7499999999999999E-2</v>
      </c>
      <c r="L27" s="539">
        <f t="shared" si="1"/>
        <v>0</v>
      </c>
      <c r="M27" s="539">
        <f t="shared" si="2"/>
        <v>0</v>
      </c>
      <c r="N27" s="539">
        <f t="shared" si="3"/>
        <v>0</v>
      </c>
      <c r="O27" s="539">
        <f t="shared" si="4"/>
        <v>0</v>
      </c>
      <c r="P27" s="539">
        <f t="shared" si="5"/>
        <v>0</v>
      </c>
      <c r="Q27" s="532"/>
      <c r="R27" s="532"/>
      <c r="S27" s="532"/>
      <c r="T27" s="532"/>
      <c r="U27" s="532"/>
      <c r="V27" s="532"/>
      <c r="W27" s="532"/>
      <c r="X27" s="532"/>
      <c r="Y27" s="534"/>
      <c r="Z27" s="530"/>
      <c r="AA27" s="533"/>
    </row>
    <row r="28" spans="2:27" ht="24.95" customHeight="1">
      <c r="B28" s="258" t="s">
        <v>793</v>
      </c>
      <c r="C28" s="542"/>
      <c r="D28" s="537" t="s">
        <v>505</v>
      </c>
      <c r="E28" s="537"/>
      <c r="F28" s="541"/>
      <c r="G28" s="832"/>
      <c r="H28" s="833"/>
      <c r="I28" s="802"/>
      <c r="J28" s="802"/>
      <c r="K28" s="543">
        <v>4.4999999999999998E-2</v>
      </c>
      <c r="L28" s="539">
        <f t="shared" si="1"/>
        <v>0</v>
      </c>
      <c r="M28" s="539">
        <f t="shared" si="2"/>
        <v>0</v>
      </c>
      <c r="N28" s="539">
        <f t="shared" si="3"/>
        <v>0</v>
      </c>
      <c r="O28" s="539">
        <f t="shared" si="4"/>
        <v>0</v>
      </c>
      <c r="P28" s="539">
        <f t="shared" si="5"/>
        <v>0</v>
      </c>
      <c r="Q28" s="532"/>
      <c r="R28" s="532"/>
      <c r="S28" s="532"/>
      <c r="T28" s="532"/>
      <c r="U28" s="532"/>
      <c r="V28" s="532"/>
      <c r="W28" s="532"/>
      <c r="X28" s="532"/>
      <c r="Y28" s="534"/>
      <c r="Z28" s="530"/>
      <c r="AA28" s="533"/>
    </row>
    <row r="29" spans="2:27" ht="24.95" customHeight="1">
      <c r="B29" s="258" t="s">
        <v>794</v>
      </c>
      <c r="C29" s="542"/>
      <c r="D29" s="537" t="s">
        <v>506</v>
      </c>
      <c r="E29" s="537"/>
      <c r="F29" s="541"/>
      <c r="G29" s="832"/>
      <c r="H29" s="833"/>
      <c r="I29" s="802"/>
      <c r="J29" s="802"/>
      <c r="K29" s="543">
        <v>5.2499999999999998E-2</v>
      </c>
      <c r="L29" s="539">
        <f t="shared" si="1"/>
        <v>0</v>
      </c>
      <c r="M29" s="539">
        <f t="shared" si="2"/>
        <v>0</v>
      </c>
      <c r="N29" s="539">
        <f t="shared" si="3"/>
        <v>0</v>
      </c>
      <c r="O29" s="539">
        <f t="shared" si="4"/>
        <v>0</v>
      </c>
      <c r="P29" s="539">
        <f t="shared" si="5"/>
        <v>0</v>
      </c>
      <c r="Q29" s="532"/>
      <c r="R29" s="532"/>
      <c r="S29" s="532"/>
      <c r="T29" s="532"/>
      <c r="U29" s="532"/>
      <c r="V29" s="532"/>
      <c r="W29" s="532"/>
      <c r="X29" s="532"/>
      <c r="Y29" s="534"/>
      <c r="Z29" s="530"/>
      <c r="AA29" s="533"/>
    </row>
    <row r="30" spans="2:27" ht="24.95" customHeight="1">
      <c r="B30" s="258" t="s">
        <v>795</v>
      </c>
      <c r="C30" s="542"/>
      <c r="D30" s="537" t="s">
        <v>507</v>
      </c>
      <c r="E30" s="537"/>
      <c r="F30" s="541"/>
      <c r="G30" s="832"/>
      <c r="H30" s="833"/>
      <c r="I30" s="802"/>
      <c r="J30" s="802"/>
      <c r="K30" s="543">
        <v>0.06</v>
      </c>
      <c r="L30" s="539">
        <f t="shared" si="1"/>
        <v>0</v>
      </c>
      <c r="M30" s="539">
        <f t="shared" si="2"/>
        <v>0</v>
      </c>
      <c r="N30" s="539">
        <f t="shared" si="3"/>
        <v>0</v>
      </c>
      <c r="O30" s="539">
        <f t="shared" si="4"/>
        <v>0</v>
      </c>
      <c r="P30" s="539">
        <f t="shared" si="5"/>
        <v>0</v>
      </c>
      <c r="Q30" s="532"/>
      <c r="R30" s="532"/>
      <c r="S30" s="532"/>
      <c r="T30" s="532"/>
      <c r="U30" s="532"/>
      <c r="V30" s="532"/>
      <c r="W30" s="532"/>
      <c r="X30" s="532"/>
      <c r="Y30" s="534"/>
      <c r="Z30" s="530"/>
      <c r="AA30" s="533"/>
    </row>
    <row r="31" spans="2:27" ht="24.95" customHeight="1">
      <c r="B31" s="258" t="s">
        <v>796</v>
      </c>
      <c r="C31" s="542"/>
      <c r="D31" s="537" t="s">
        <v>508</v>
      </c>
      <c r="E31" s="537"/>
      <c r="F31" s="541"/>
      <c r="G31" s="832"/>
      <c r="H31" s="833"/>
      <c r="I31" s="802"/>
      <c r="J31" s="802"/>
      <c r="K31" s="543">
        <v>0.08</v>
      </c>
      <c r="L31" s="539">
        <f t="shared" si="1"/>
        <v>0</v>
      </c>
      <c r="M31" s="539">
        <f t="shared" si="2"/>
        <v>0</v>
      </c>
      <c r="N31" s="539">
        <f t="shared" si="3"/>
        <v>0</v>
      </c>
      <c r="O31" s="539">
        <f t="shared" si="4"/>
        <v>0</v>
      </c>
      <c r="P31" s="539">
        <f t="shared" si="5"/>
        <v>0</v>
      </c>
      <c r="Q31" s="532"/>
      <c r="R31" s="532"/>
      <c r="S31" s="532"/>
      <c r="T31" s="532"/>
      <c r="U31" s="532"/>
      <c r="V31" s="532"/>
      <c r="W31" s="532"/>
      <c r="X31" s="532"/>
      <c r="Y31" s="534"/>
      <c r="Z31" s="530"/>
      <c r="AA31" s="533"/>
    </row>
    <row r="32" spans="2:27" ht="24.95" customHeight="1">
      <c r="B32" s="258" t="s">
        <v>797</v>
      </c>
      <c r="C32" s="542"/>
      <c r="D32" s="537" t="s">
        <v>509</v>
      </c>
      <c r="E32" s="537"/>
      <c r="F32" s="541"/>
      <c r="G32" s="832"/>
      <c r="H32" s="833"/>
      <c r="I32" s="802"/>
      <c r="J32" s="802"/>
      <c r="K32" s="543">
        <v>0.125</v>
      </c>
      <c r="L32" s="539">
        <f t="shared" si="1"/>
        <v>0</v>
      </c>
      <c r="M32" s="539">
        <f t="shared" si="2"/>
        <v>0</v>
      </c>
      <c r="N32" s="539">
        <f t="shared" si="3"/>
        <v>0</v>
      </c>
      <c r="O32" s="539">
        <f t="shared" si="4"/>
        <v>0</v>
      </c>
      <c r="P32" s="539">
        <f t="shared" si="5"/>
        <v>0</v>
      </c>
      <c r="Q32" s="532"/>
      <c r="R32" s="532"/>
      <c r="S32" s="532"/>
      <c r="T32" s="532"/>
      <c r="U32" s="532"/>
      <c r="V32" s="532"/>
      <c r="W32" s="532"/>
      <c r="X32" s="532"/>
      <c r="Y32" s="534"/>
      <c r="Z32" s="534"/>
      <c r="AA32" s="535"/>
    </row>
    <row r="33" spans="2:27" ht="24.95" customHeight="1">
      <c r="B33" s="258" t="s">
        <v>798</v>
      </c>
      <c r="C33" s="536" t="s">
        <v>510</v>
      </c>
      <c r="D33" s="537"/>
      <c r="E33" s="537"/>
      <c r="F33" s="538"/>
      <c r="G33" s="801"/>
      <c r="H33" s="802"/>
      <c r="I33" s="802"/>
      <c r="J33" s="802"/>
      <c r="K33" s="531"/>
      <c r="L33" s="532"/>
      <c r="M33" s="532"/>
      <c r="N33" s="532"/>
      <c r="O33" s="532"/>
      <c r="P33" s="532"/>
      <c r="Q33" s="532"/>
      <c r="R33" s="532"/>
      <c r="S33" s="532"/>
      <c r="T33" s="532"/>
      <c r="U33" s="532"/>
      <c r="V33" s="532"/>
      <c r="W33" s="532"/>
      <c r="X33" s="532"/>
      <c r="Y33" s="802"/>
      <c r="Z33" s="802"/>
      <c r="AA33" s="533"/>
    </row>
    <row r="34" spans="2:27" ht="24.95" customHeight="1">
      <c r="B34" s="258" t="s">
        <v>799</v>
      </c>
      <c r="C34" s="540" t="s">
        <v>492</v>
      </c>
      <c r="D34" s="545"/>
      <c r="E34" s="537"/>
      <c r="F34" s="538"/>
      <c r="G34" s="801"/>
      <c r="H34" s="802"/>
      <c r="I34" s="802"/>
      <c r="J34" s="802"/>
      <c r="K34" s="531"/>
      <c r="L34" s="532"/>
      <c r="M34" s="532"/>
      <c r="N34" s="532"/>
      <c r="O34" s="532"/>
      <c r="P34" s="532"/>
      <c r="Q34" s="532"/>
      <c r="R34" s="532"/>
      <c r="S34" s="532"/>
      <c r="T34" s="532"/>
      <c r="U34" s="532"/>
      <c r="V34" s="532"/>
      <c r="W34" s="532"/>
      <c r="X34" s="532"/>
      <c r="Y34" s="534"/>
      <c r="Z34" s="530"/>
      <c r="AA34" s="533"/>
    </row>
    <row r="35" spans="2:27" ht="24.95" customHeight="1">
      <c r="B35" s="258" t="s">
        <v>800</v>
      </c>
      <c r="C35" s="540" t="s">
        <v>497</v>
      </c>
      <c r="D35" s="545"/>
      <c r="E35" s="537"/>
      <c r="F35" s="538"/>
      <c r="G35" s="801"/>
      <c r="H35" s="802"/>
      <c r="I35" s="802"/>
      <c r="J35" s="802"/>
      <c r="K35" s="531"/>
      <c r="L35" s="532"/>
      <c r="M35" s="532"/>
      <c r="N35" s="532"/>
      <c r="O35" s="532"/>
      <c r="P35" s="532"/>
      <c r="Q35" s="532"/>
      <c r="R35" s="532"/>
      <c r="S35" s="532"/>
      <c r="T35" s="532"/>
      <c r="U35" s="532"/>
      <c r="V35" s="532"/>
      <c r="W35" s="532"/>
      <c r="X35" s="532"/>
      <c r="Y35" s="534"/>
      <c r="Z35" s="530"/>
      <c r="AA35" s="533"/>
    </row>
    <row r="36" spans="2:27" ht="24.95" customHeight="1">
      <c r="B36" s="258" t="s">
        <v>801</v>
      </c>
      <c r="C36" s="540" t="s">
        <v>501</v>
      </c>
      <c r="D36" s="545"/>
      <c r="E36" s="537"/>
      <c r="F36" s="538"/>
      <c r="G36" s="801"/>
      <c r="H36" s="802"/>
      <c r="I36" s="802"/>
      <c r="J36" s="802"/>
      <c r="K36" s="531"/>
      <c r="L36" s="532"/>
      <c r="M36" s="532"/>
      <c r="N36" s="532"/>
      <c r="O36" s="532"/>
      <c r="P36" s="532"/>
      <c r="Q36" s="532"/>
      <c r="R36" s="532"/>
      <c r="S36" s="532"/>
      <c r="T36" s="532"/>
      <c r="U36" s="532"/>
      <c r="V36" s="532"/>
      <c r="W36" s="532"/>
      <c r="X36" s="532"/>
      <c r="Y36" s="534"/>
      <c r="Z36" s="530"/>
      <c r="AA36" s="533"/>
    </row>
    <row r="37" spans="2:27" ht="24.95" customHeight="1">
      <c r="B37" s="258" t="s">
        <v>802</v>
      </c>
      <c r="C37" s="526" t="s">
        <v>511</v>
      </c>
      <c r="D37" s="537"/>
      <c r="E37" s="537"/>
      <c r="F37" s="538"/>
      <c r="G37" s="801"/>
      <c r="H37" s="802"/>
      <c r="I37" s="802"/>
      <c r="J37" s="802"/>
      <c r="K37" s="531"/>
      <c r="L37" s="532"/>
      <c r="M37" s="532"/>
      <c r="N37" s="532"/>
      <c r="O37" s="532"/>
      <c r="P37" s="532"/>
      <c r="Q37" s="532"/>
      <c r="R37" s="532"/>
      <c r="S37" s="532"/>
      <c r="T37" s="532"/>
      <c r="U37" s="532"/>
      <c r="V37" s="532"/>
      <c r="W37" s="532"/>
      <c r="X37" s="532"/>
      <c r="Y37" s="802"/>
      <c r="Z37" s="798">
        <f>Z38+Z47+Z48</f>
        <v>0</v>
      </c>
      <c r="AA37" s="533"/>
    </row>
    <row r="38" spans="2:27" ht="24.95" customHeight="1">
      <c r="B38" s="258">
        <v>251</v>
      </c>
      <c r="C38" s="546" t="s">
        <v>513</v>
      </c>
      <c r="D38" s="547"/>
      <c r="E38" s="547"/>
      <c r="F38" s="548"/>
      <c r="G38" s="834"/>
      <c r="H38" s="835"/>
      <c r="I38" s="835"/>
      <c r="J38" s="835"/>
      <c r="K38" s="531"/>
      <c r="L38" s="532"/>
      <c r="M38" s="532"/>
      <c r="N38" s="532"/>
      <c r="O38" s="532"/>
      <c r="P38" s="532"/>
      <c r="Q38" s="532"/>
      <c r="R38" s="532"/>
      <c r="S38" s="532"/>
      <c r="T38" s="532"/>
      <c r="U38" s="532"/>
      <c r="V38" s="532"/>
      <c r="W38" s="532"/>
      <c r="X38" s="532"/>
      <c r="Y38" s="550"/>
      <c r="Z38" s="798">
        <f>Z39+Z40+Z44+Z45+Z46</f>
        <v>0</v>
      </c>
      <c r="AA38" s="533"/>
    </row>
    <row r="39" spans="2:27" ht="24.95" customHeight="1">
      <c r="B39" s="258" t="s">
        <v>803</v>
      </c>
      <c r="C39" s="551" t="s">
        <v>514</v>
      </c>
      <c r="D39" s="552"/>
      <c r="E39" s="552"/>
      <c r="F39" s="553"/>
      <c r="G39" s="801"/>
      <c r="H39" s="802"/>
      <c r="I39" s="802"/>
      <c r="J39" s="802"/>
      <c r="K39" s="531"/>
      <c r="L39" s="532"/>
      <c r="M39" s="532"/>
      <c r="N39" s="532"/>
      <c r="O39" s="532"/>
      <c r="P39" s="532"/>
      <c r="Q39" s="532"/>
      <c r="R39" s="532"/>
      <c r="S39" s="532"/>
      <c r="T39" s="532"/>
      <c r="U39" s="532"/>
      <c r="V39" s="532"/>
      <c r="W39" s="532"/>
      <c r="X39" s="532"/>
      <c r="Y39" s="802"/>
      <c r="Z39" s="802"/>
      <c r="AA39" s="533"/>
    </row>
    <row r="40" spans="2:27" ht="24.95" customHeight="1">
      <c r="B40" s="258" t="s">
        <v>804</v>
      </c>
      <c r="C40" s="551" t="s">
        <v>515</v>
      </c>
      <c r="D40" s="547"/>
      <c r="E40" s="547"/>
      <c r="F40" s="553"/>
      <c r="G40" s="801"/>
      <c r="H40" s="802"/>
      <c r="I40" s="802"/>
      <c r="J40" s="802"/>
      <c r="K40" s="531"/>
      <c r="L40" s="532"/>
      <c r="M40" s="532"/>
      <c r="N40" s="532"/>
      <c r="O40" s="532"/>
      <c r="P40" s="532"/>
      <c r="Q40" s="532"/>
      <c r="R40" s="532"/>
      <c r="S40" s="532"/>
      <c r="T40" s="532"/>
      <c r="U40" s="532"/>
      <c r="V40" s="532"/>
      <c r="W40" s="532"/>
      <c r="X40" s="532"/>
      <c r="Y40" s="802"/>
      <c r="Z40" s="798">
        <f>Z41+Z42+Z43</f>
        <v>0</v>
      </c>
      <c r="AA40" s="533"/>
    </row>
    <row r="41" spans="2:27" ht="24.95" customHeight="1">
      <c r="B41" s="258" t="s">
        <v>805</v>
      </c>
      <c r="C41" s="554" t="s">
        <v>516</v>
      </c>
      <c r="D41" s="547"/>
      <c r="E41" s="555"/>
      <c r="F41" s="553"/>
      <c r="G41" s="801"/>
      <c r="H41" s="802"/>
      <c r="I41" s="802"/>
      <c r="J41" s="802"/>
      <c r="K41" s="531"/>
      <c r="L41" s="532"/>
      <c r="M41" s="532"/>
      <c r="N41" s="532"/>
      <c r="O41" s="532"/>
      <c r="P41" s="532"/>
      <c r="Q41" s="532"/>
      <c r="R41" s="532"/>
      <c r="S41" s="532"/>
      <c r="T41" s="532"/>
      <c r="U41" s="532"/>
      <c r="V41" s="532"/>
      <c r="W41" s="532"/>
      <c r="X41" s="532"/>
      <c r="Y41" s="802"/>
      <c r="Z41" s="802"/>
      <c r="AA41" s="533"/>
    </row>
    <row r="42" spans="2:27" ht="24.95" customHeight="1">
      <c r="B42" s="258" t="s">
        <v>806</v>
      </c>
      <c r="C42" s="554" t="s">
        <v>517</v>
      </c>
      <c r="D42" s="547"/>
      <c r="E42" s="555"/>
      <c r="F42" s="553"/>
      <c r="G42" s="801"/>
      <c r="H42" s="802"/>
      <c r="I42" s="802"/>
      <c r="J42" s="802"/>
      <c r="K42" s="531"/>
      <c r="L42" s="532"/>
      <c r="M42" s="532"/>
      <c r="N42" s="532"/>
      <c r="O42" s="532"/>
      <c r="P42" s="532"/>
      <c r="Q42" s="532"/>
      <c r="R42" s="532"/>
      <c r="S42" s="532"/>
      <c r="T42" s="532"/>
      <c r="U42" s="532"/>
      <c r="V42" s="532"/>
      <c r="W42" s="532"/>
      <c r="X42" s="532"/>
      <c r="Y42" s="802"/>
      <c r="Z42" s="802"/>
      <c r="AA42" s="533"/>
    </row>
    <row r="43" spans="2:27" ht="24.95" customHeight="1">
      <c r="B43" s="258" t="s">
        <v>807</v>
      </c>
      <c r="C43" s="554" t="s">
        <v>518</v>
      </c>
      <c r="D43" s="547"/>
      <c r="E43" s="555"/>
      <c r="F43" s="553"/>
      <c r="G43" s="801"/>
      <c r="H43" s="802"/>
      <c r="I43" s="802"/>
      <c r="J43" s="802"/>
      <c r="K43" s="531"/>
      <c r="L43" s="532"/>
      <c r="M43" s="532"/>
      <c r="N43" s="532"/>
      <c r="O43" s="532"/>
      <c r="P43" s="532"/>
      <c r="Q43" s="532"/>
      <c r="R43" s="532"/>
      <c r="S43" s="532"/>
      <c r="T43" s="532"/>
      <c r="U43" s="532"/>
      <c r="V43" s="532"/>
      <c r="W43" s="532"/>
      <c r="X43" s="532"/>
      <c r="Y43" s="802"/>
      <c r="Z43" s="802"/>
      <c r="AA43" s="533"/>
    </row>
    <row r="44" spans="2:27" ht="24.95" customHeight="1">
      <c r="B44" s="258" t="s">
        <v>808</v>
      </c>
      <c r="C44" s="551" t="s">
        <v>519</v>
      </c>
      <c r="D44" s="547"/>
      <c r="E44" s="547"/>
      <c r="F44" s="553"/>
      <c r="G44" s="801"/>
      <c r="H44" s="802"/>
      <c r="I44" s="802"/>
      <c r="J44" s="802"/>
      <c r="K44" s="531"/>
      <c r="L44" s="532"/>
      <c r="M44" s="532"/>
      <c r="N44" s="532"/>
      <c r="O44" s="532"/>
      <c r="P44" s="532"/>
      <c r="Q44" s="532"/>
      <c r="R44" s="532"/>
      <c r="S44" s="532"/>
      <c r="T44" s="532"/>
      <c r="U44" s="532"/>
      <c r="V44" s="532"/>
      <c r="W44" s="532"/>
      <c r="X44" s="532"/>
      <c r="Y44" s="802"/>
      <c r="Z44" s="798">
        <f>Y44*0.08</f>
        <v>0</v>
      </c>
      <c r="AA44" s="533"/>
    </row>
    <row r="45" spans="2:27" ht="24.95" customHeight="1">
      <c r="B45" s="258" t="s">
        <v>809</v>
      </c>
      <c r="C45" s="551" t="s">
        <v>520</v>
      </c>
      <c r="D45" s="547"/>
      <c r="E45" s="547"/>
      <c r="F45" s="553"/>
      <c r="G45" s="801"/>
      <c r="H45" s="802"/>
      <c r="I45" s="802"/>
      <c r="J45" s="802"/>
      <c r="K45" s="531"/>
      <c r="L45" s="532"/>
      <c r="M45" s="532"/>
      <c r="N45" s="532"/>
      <c r="O45" s="532"/>
      <c r="P45" s="532"/>
      <c r="Q45" s="532"/>
      <c r="R45" s="532"/>
      <c r="S45" s="532"/>
      <c r="T45" s="532"/>
      <c r="U45" s="532"/>
      <c r="V45" s="532"/>
      <c r="W45" s="532"/>
      <c r="X45" s="532"/>
      <c r="Y45" s="802"/>
      <c r="Z45" s="798">
        <f>Y45*0.12</f>
        <v>0</v>
      </c>
      <c r="AA45" s="533"/>
    </row>
    <row r="46" spans="2:27" ht="24.95" customHeight="1">
      <c r="B46" s="258" t="s">
        <v>810</v>
      </c>
      <c r="C46" s="556" t="s">
        <v>522</v>
      </c>
      <c r="D46" s="547"/>
      <c r="E46" s="547"/>
      <c r="F46" s="553"/>
      <c r="G46" s="801"/>
      <c r="H46" s="802"/>
      <c r="I46" s="802"/>
      <c r="J46" s="802"/>
      <c r="K46" s="531"/>
      <c r="L46" s="532"/>
      <c r="M46" s="532"/>
      <c r="N46" s="532"/>
      <c r="O46" s="532"/>
      <c r="P46" s="532"/>
      <c r="Q46" s="532"/>
      <c r="R46" s="532"/>
      <c r="S46" s="532"/>
      <c r="T46" s="532"/>
      <c r="U46" s="532"/>
      <c r="V46" s="532"/>
      <c r="W46" s="532"/>
      <c r="X46" s="532"/>
      <c r="Y46" s="802"/>
      <c r="Z46" s="802"/>
      <c r="AA46" s="533"/>
    </row>
    <row r="47" spans="2:27" ht="24.95" customHeight="1">
      <c r="B47" s="258">
        <v>325</v>
      </c>
      <c r="C47" s="546" t="s">
        <v>524</v>
      </c>
      <c r="D47" s="557"/>
      <c r="E47" s="547"/>
      <c r="F47" s="548"/>
      <c r="G47" s="549"/>
      <c r="H47" s="550"/>
      <c r="I47" s="550"/>
      <c r="J47" s="550"/>
      <c r="K47" s="531"/>
      <c r="L47" s="532"/>
      <c r="M47" s="532"/>
      <c r="N47" s="532"/>
      <c r="O47" s="532"/>
      <c r="P47" s="532"/>
      <c r="Q47" s="532"/>
      <c r="R47" s="532"/>
      <c r="S47" s="532"/>
      <c r="T47" s="532"/>
      <c r="U47" s="532"/>
      <c r="V47" s="532"/>
      <c r="W47" s="532"/>
      <c r="X47" s="532"/>
      <c r="Y47" s="550"/>
      <c r="Z47" s="839"/>
      <c r="AA47" s="533"/>
    </row>
    <row r="48" spans="2:27" ht="24.95" customHeight="1">
      <c r="B48" s="258">
        <v>330</v>
      </c>
      <c r="C48" s="546" t="s">
        <v>525</v>
      </c>
      <c r="D48" s="557"/>
      <c r="E48" s="547"/>
      <c r="F48" s="548"/>
      <c r="G48" s="549"/>
      <c r="H48" s="550"/>
      <c r="I48" s="550"/>
      <c r="J48" s="550"/>
      <c r="K48" s="531"/>
      <c r="L48" s="532"/>
      <c r="M48" s="532"/>
      <c r="N48" s="532"/>
      <c r="O48" s="532"/>
      <c r="P48" s="532"/>
      <c r="Q48" s="532"/>
      <c r="R48" s="532"/>
      <c r="S48" s="532"/>
      <c r="T48" s="532"/>
      <c r="U48" s="532"/>
      <c r="V48" s="532"/>
      <c r="W48" s="532"/>
      <c r="X48" s="532"/>
      <c r="Y48" s="550"/>
      <c r="Z48" s="839"/>
      <c r="AA48" s="533"/>
    </row>
    <row r="49" spans="2:27" ht="24.95" customHeight="1">
      <c r="B49" s="258" t="s">
        <v>811</v>
      </c>
      <c r="C49" s="542" t="s">
        <v>526</v>
      </c>
      <c r="D49" s="558"/>
      <c r="E49" s="537"/>
      <c r="F49" s="559"/>
      <c r="G49" s="560"/>
      <c r="H49" s="561"/>
      <c r="I49" s="561"/>
      <c r="J49" s="561"/>
      <c r="K49" s="562"/>
      <c r="L49" s="563"/>
      <c r="M49" s="563"/>
      <c r="N49" s="563"/>
      <c r="O49" s="563"/>
      <c r="P49" s="563"/>
      <c r="Q49" s="563"/>
      <c r="R49" s="563"/>
      <c r="S49" s="563"/>
      <c r="T49" s="563"/>
      <c r="U49" s="563"/>
      <c r="V49" s="563"/>
      <c r="W49" s="563"/>
      <c r="X49" s="563"/>
      <c r="Y49" s="561"/>
      <c r="Z49" s="798">
        <f>Z50+Z51+Z52+Z53+Z54</f>
        <v>0</v>
      </c>
      <c r="AA49" s="533"/>
    </row>
    <row r="50" spans="2:27" ht="24.95" customHeight="1">
      <c r="B50" s="258">
        <v>360</v>
      </c>
      <c r="C50" s="536" t="s">
        <v>527</v>
      </c>
      <c r="D50" s="558"/>
      <c r="E50" s="537"/>
      <c r="F50" s="559"/>
      <c r="G50" s="560"/>
      <c r="H50" s="561"/>
      <c r="I50" s="561"/>
      <c r="J50" s="561"/>
      <c r="K50" s="562"/>
      <c r="L50" s="563"/>
      <c r="M50" s="563"/>
      <c r="N50" s="563"/>
      <c r="O50" s="563"/>
      <c r="P50" s="563"/>
      <c r="Q50" s="563"/>
      <c r="R50" s="563"/>
      <c r="S50" s="563"/>
      <c r="T50" s="563"/>
      <c r="U50" s="563"/>
      <c r="V50" s="563"/>
      <c r="W50" s="563"/>
      <c r="X50" s="563"/>
      <c r="Y50" s="561"/>
      <c r="Z50" s="841"/>
      <c r="AA50" s="533"/>
    </row>
    <row r="51" spans="2:27" ht="24.95" customHeight="1">
      <c r="B51" s="258">
        <v>370</v>
      </c>
      <c r="C51" s="536" t="s">
        <v>528</v>
      </c>
      <c r="D51" s="558"/>
      <c r="E51" s="537"/>
      <c r="F51" s="559"/>
      <c r="G51" s="560"/>
      <c r="H51" s="561"/>
      <c r="I51" s="561"/>
      <c r="J51" s="561"/>
      <c r="K51" s="562"/>
      <c r="L51" s="563"/>
      <c r="M51" s="563"/>
      <c r="N51" s="563"/>
      <c r="O51" s="563"/>
      <c r="P51" s="563"/>
      <c r="Q51" s="563"/>
      <c r="R51" s="563"/>
      <c r="S51" s="563"/>
      <c r="T51" s="563"/>
      <c r="U51" s="563"/>
      <c r="V51" s="563"/>
      <c r="W51" s="563"/>
      <c r="X51" s="563"/>
      <c r="Y51" s="561"/>
      <c r="Z51" s="841"/>
      <c r="AA51" s="533"/>
    </row>
    <row r="52" spans="2:27" ht="24.95" customHeight="1">
      <c r="B52" s="258">
        <v>380</v>
      </c>
      <c r="C52" s="536" t="s">
        <v>529</v>
      </c>
      <c r="D52" s="558"/>
      <c r="E52" s="537"/>
      <c r="F52" s="559"/>
      <c r="G52" s="560"/>
      <c r="H52" s="561"/>
      <c r="I52" s="561"/>
      <c r="J52" s="561"/>
      <c r="K52" s="562"/>
      <c r="L52" s="563"/>
      <c r="M52" s="563"/>
      <c r="N52" s="563"/>
      <c r="O52" s="563"/>
      <c r="P52" s="563"/>
      <c r="Q52" s="563"/>
      <c r="R52" s="563"/>
      <c r="S52" s="563"/>
      <c r="T52" s="563"/>
      <c r="U52" s="563"/>
      <c r="V52" s="563"/>
      <c r="W52" s="563"/>
      <c r="X52" s="563"/>
      <c r="Y52" s="561"/>
      <c r="Z52" s="841"/>
      <c r="AA52" s="533"/>
    </row>
    <row r="53" spans="2:27" ht="24.95" customHeight="1">
      <c r="B53" s="761" t="s">
        <v>530</v>
      </c>
      <c r="C53" s="1145" t="s">
        <v>531</v>
      </c>
      <c r="D53" s="767"/>
      <c r="E53" s="768"/>
      <c r="F53" s="1141"/>
      <c r="G53" s="604"/>
      <c r="H53" s="605"/>
      <c r="I53" s="605"/>
      <c r="J53" s="605"/>
      <c r="K53" s="606"/>
      <c r="L53" s="607"/>
      <c r="M53" s="607"/>
      <c r="N53" s="607"/>
      <c r="O53" s="607"/>
      <c r="P53" s="607"/>
      <c r="Q53" s="607"/>
      <c r="R53" s="607"/>
      <c r="S53" s="607"/>
      <c r="T53" s="607"/>
      <c r="U53" s="607"/>
      <c r="V53" s="607"/>
      <c r="W53" s="607"/>
      <c r="X53" s="607"/>
      <c r="Y53" s="605"/>
      <c r="Z53" s="843"/>
      <c r="AA53" s="571"/>
    </row>
    <row r="54" spans="2:27" ht="24.95" customHeight="1" thickBot="1">
      <c r="B54" s="277">
        <v>390</v>
      </c>
      <c r="C54" s="564" t="s">
        <v>532</v>
      </c>
      <c r="D54" s="565"/>
      <c r="E54" s="565"/>
      <c r="F54" s="566"/>
      <c r="G54" s="567"/>
      <c r="H54" s="568"/>
      <c r="I54" s="568"/>
      <c r="J54" s="568"/>
      <c r="K54" s="569"/>
      <c r="L54" s="570"/>
      <c r="M54" s="570"/>
      <c r="N54" s="570"/>
      <c r="O54" s="570"/>
      <c r="P54" s="570"/>
      <c r="Q54" s="570"/>
      <c r="R54" s="570"/>
      <c r="S54" s="570"/>
      <c r="T54" s="570"/>
      <c r="U54" s="570"/>
      <c r="V54" s="570"/>
      <c r="W54" s="570"/>
      <c r="X54" s="570"/>
      <c r="Y54" s="568"/>
      <c r="Z54" s="811"/>
      <c r="AA54" s="571"/>
    </row>
    <row r="55" spans="2:27" ht="15">
      <c r="B55" s="284"/>
      <c r="C55" s="285"/>
      <c r="D55" s="285"/>
      <c r="E55" s="285"/>
      <c r="F55" s="285"/>
      <c r="G55" s="286"/>
      <c r="H55" s="286"/>
      <c r="I55" s="286"/>
      <c r="J55" s="286"/>
      <c r="K55" s="284"/>
      <c r="L55" s="286"/>
      <c r="M55" s="286"/>
      <c r="N55" s="286"/>
      <c r="O55" s="286"/>
      <c r="P55" s="286"/>
      <c r="Q55" s="286"/>
      <c r="R55" s="286"/>
      <c r="S55" s="286"/>
      <c r="T55" s="286"/>
      <c r="U55" s="286"/>
      <c r="V55" s="286"/>
      <c r="W55" s="286"/>
      <c r="X55" s="286"/>
      <c r="Y55" s="286"/>
      <c r="Z55" s="285"/>
      <c r="AA55" s="285"/>
    </row>
  </sheetData>
  <sheetProtection algorithmName="SHA-512" hashValue="d+plbh2wZpRGxszHJqXpJJvgJeylif64eeuV64E2YQKNuUApZeX9HYCAd/m8kDCjO7NQgEB2NjvNeqFlLAKOYQ==" saltValue="dAjYUlX43a+aBdD1bCIR2w==" spinCount="100000" sheet="1" objects="1" scenarios="1"/>
  <mergeCells count="17">
    <mergeCell ref="Y7:Y8"/>
    <mergeCell ref="C12:F12"/>
    <mergeCell ref="B2:AA2"/>
    <mergeCell ref="G6:Y6"/>
    <mergeCell ref="Z6:Z8"/>
    <mergeCell ref="AA6:AA8"/>
    <mergeCell ref="G7:H7"/>
    <mergeCell ref="I7:J7"/>
    <mergeCell ref="K7:K8"/>
    <mergeCell ref="L7:M8"/>
    <mergeCell ref="N7:N8"/>
    <mergeCell ref="O7:P8"/>
    <mergeCell ref="C13:F13"/>
    <mergeCell ref="Q7:R8"/>
    <mergeCell ref="S7:S8"/>
    <mergeCell ref="T7:U8"/>
    <mergeCell ref="V7:X7"/>
  </mergeCells>
  <printOptions horizontalCentered="1" verticalCentered="1"/>
  <pageMargins left="0.31496062992125984" right="0.31496062992125984" top="0.74803149606299213" bottom="0.74803149606299213" header="0.31496062992125984" footer="0.31496062992125984"/>
  <pageSetup paperSize="8" scale="33" orientation="landscape" r:id="rId1"/>
  <headerFooter scaleWithDoc="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17">
    <tabColor theme="4" tint="0.59999389629810485"/>
    <pageSetUpPr fitToPage="1"/>
  </sheetPr>
  <dimension ref="B1:AA55"/>
  <sheetViews>
    <sheetView showGridLines="0" zoomScale="40" zoomScaleNormal="40" zoomScaleSheetLayoutView="25" workbookViewId="0">
      <selection activeCell="F4" sqref="F4"/>
    </sheetView>
  </sheetViews>
  <sheetFormatPr defaultColWidth="11.625" defaultRowHeight="12.75"/>
  <cols>
    <col min="1" max="1" width="2.25" style="220" customWidth="1"/>
    <col min="2" max="2" width="11.625" style="219" customWidth="1"/>
    <col min="3" max="3" width="7.5" style="220" customWidth="1"/>
    <col min="4" max="4" width="6.25" style="220" customWidth="1"/>
    <col min="5" max="5" width="28.25" style="220" customWidth="1"/>
    <col min="6" max="6" width="55.625" style="220" customWidth="1"/>
    <col min="7" max="10" width="19.875" style="221" customWidth="1"/>
    <col min="11" max="11" width="19.875" style="219" customWidth="1"/>
    <col min="12" max="13" width="19.875" style="221" customWidth="1"/>
    <col min="14" max="14" width="21.5" style="221" customWidth="1"/>
    <col min="15" max="18" width="19.875" style="221" customWidth="1"/>
    <col min="19" max="19" width="21.625" style="221" customWidth="1"/>
    <col min="20" max="25" width="19.875" style="221" customWidth="1"/>
    <col min="26" max="26" width="19.875" style="220" customWidth="1"/>
    <col min="27" max="27" width="20.625" style="220" customWidth="1"/>
    <col min="28" max="268" width="10" style="220" customWidth="1"/>
    <col min="269" max="16384" width="11.625" style="220"/>
  </cols>
  <sheetData>
    <row r="1" spans="2:27" ht="13.5" thickBot="1"/>
    <row r="2" spans="2:27" s="222" customFormat="1" ht="36" customHeight="1" thickBot="1">
      <c r="B2" s="1379" t="s">
        <v>475</v>
      </c>
      <c r="C2" s="1380"/>
      <c r="D2" s="1380"/>
      <c r="E2" s="1380"/>
      <c r="F2" s="1380"/>
      <c r="G2" s="1380"/>
      <c r="H2" s="1380"/>
      <c r="I2" s="1380"/>
      <c r="J2" s="1380"/>
      <c r="K2" s="1380"/>
      <c r="L2" s="1380"/>
      <c r="M2" s="1380"/>
      <c r="N2" s="1380"/>
      <c r="O2" s="1380"/>
      <c r="P2" s="1380"/>
      <c r="Q2" s="1380"/>
      <c r="R2" s="1380"/>
      <c r="S2" s="1380"/>
      <c r="T2" s="1380"/>
      <c r="U2" s="1380"/>
      <c r="V2" s="1380"/>
      <c r="W2" s="1380"/>
      <c r="X2" s="1380"/>
      <c r="Y2" s="1380"/>
      <c r="Z2" s="1380"/>
      <c r="AA2" s="1381"/>
    </row>
    <row r="3" spans="2:27" s="224" customFormat="1" ht="9" customHeight="1">
      <c r="B3" s="223"/>
      <c r="C3" s="223"/>
      <c r="D3" s="223"/>
      <c r="E3" s="223"/>
      <c r="F3" s="223"/>
      <c r="G3" s="223"/>
      <c r="H3" s="223"/>
      <c r="I3" s="223"/>
      <c r="J3" s="223"/>
      <c r="K3" s="515"/>
      <c r="L3" s="223"/>
      <c r="M3" s="223"/>
      <c r="N3" s="223"/>
      <c r="O3" s="223"/>
      <c r="P3" s="223"/>
      <c r="Q3" s="223"/>
      <c r="R3" s="223"/>
      <c r="S3" s="223"/>
      <c r="T3" s="223"/>
      <c r="U3" s="223"/>
      <c r="V3" s="223"/>
      <c r="W3" s="223"/>
      <c r="X3" s="223"/>
      <c r="Y3" s="223"/>
      <c r="Z3" s="223"/>
      <c r="AA3" s="223"/>
    </row>
    <row r="4" spans="2:27" s="227" customFormat="1" ht="29.25" customHeight="1">
      <c r="B4" s="225"/>
      <c r="C4" s="226" t="s">
        <v>476</v>
      </c>
      <c r="F4" s="516" t="s">
        <v>814</v>
      </c>
      <c r="G4" s="228"/>
      <c r="H4" s="228"/>
      <c r="I4" s="229"/>
      <c r="J4" s="229"/>
      <c r="K4" s="517"/>
      <c r="L4" s="229"/>
      <c r="M4" s="229"/>
      <c r="N4" s="229"/>
      <c r="O4" s="229"/>
      <c r="P4" s="229"/>
      <c r="Q4" s="229"/>
      <c r="R4" s="229"/>
      <c r="S4" s="229"/>
      <c r="T4" s="229"/>
      <c r="U4" s="229"/>
      <c r="V4" s="229"/>
      <c r="W4" s="229"/>
      <c r="X4" s="229"/>
      <c r="Y4" s="229"/>
    </row>
    <row r="5" spans="2:27" s="227" customFormat="1" ht="9.75" customHeight="1" thickBot="1">
      <c r="B5" s="225"/>
      <c r="C5" s="222"/>
      <c r="G5" s="228"/>
      <c r="I5" s="229"/>
      <c r="J5" s="229"/>
      <c r="K5" s="517"/>
      <c r="L5" s="229"/>
      <c r="M5" s="229"/>
      <c r="N5" s="229"/>
      <c r="O5" s="229"/>
      <c r="P5" s="229"/>
      <c r="Q5" s="229"/>
      <c r="R5" s="229"/>
      <c r="S5" s="229"/>
      <c r="T5" s="229"/>
      <c r="U5" s="229"/>
      <c r="V5" s="229"/>
      <c r="W5" s="229"/>
      <c r="X5" s="229"/>
      <c r="Y5" s="229"/>
    </row>
    <row r="6" spans="2:27" ht="15.75" customHeight="1">
      <c r="B6" s="230"/>
      <c r="C6" s="231"/>
      <c r="D6" s="231"/>
      <c r="E6" s="231"/>
      <c r="F6" s="232"/>
      <c r="G6" s="1382" t="s">
        <v>477</v>
      </c>
      <c r="H6" s="1382"/>
      <c r="I6" s="1382"/>
      <c r="J6" s="1382"/>
      <c r="K6" s="1382"/>
      <c r="L6" s="1382"/>
      <c r="M6" s="1382"/>
      <c r="N6" s="1382"/>
      <c r="O6" s="1382"/>
      <c r="P6" s="1382"/>
      <c r="Q6" s="1382"/>
      <c r="R6" s="1382"/>
      <c r="S6" s="1382"/>
      <c r="T6" s="1382"/>
      <c r="U6" s="1382"/>
      <c r="V6" s="1382"/>
      <c r="W6" s="1382"/>
      <c r="X6" s="1382"/>
      <c r="Y6" s="1383"/>
      <c r="Z6" s="1384" t="s">
        <v>449</v>
      </c>
      <c r="AA6" s="1387" t="s">
        <v>478</v>
      </c>
    </row>
    <row r="7" spans="2:27" ht="67.5" customHeight="1">
      <c r="B7" s="233"/>
      <c r="C7" s="234"/>
      <c r="D7" s="234"/>
      <c r="E7" s="234"/>
      <c r="F7" s="235"/>
      <c r="G7" s="1389" t="s">
        <v>479</v>
      </c>
      <c r="H7" s="1390"/>
      <c r="I7" s="1391" t="s">
        <v>480</v>
      </c>
      <c r="J7" s="1390"/>
      <c r="K7" s="1392" t="s">
        <v>764</v>
      </c>
      <c r="L7" s="1401" t="s">
        <v>765</v>
      </c>
      <c r="M7" s="1402"/>
      <c r="N7" s="1392" t="s">
        <v>766</v>
      </c>
      <c r="O7" s="1401" t="s">
        <v>767</v>
      </c>
      <c r="P7" s="1402"/>
      <c r="Q7" s="1401" t="s">
        <v>768</v>
      </c>
      <c r="R7" s="1402"/>
      <c r="S7" s="1400" t="s">
        <v>769</v>
      </c>
      <c r="T7" s="1401" t="s">
        <v>770</v>
      </c>
      <c r="U7" s="1402"/>
      <c r="V7" s="1391" t="s">
        <v>771</v>
      </c>
      <c r="W7" s="1389"/>
      <c r="X7" s="1390"/>
      <c r="Y7" s="1392" t="s">
        <v>481</v>
      </c>
      <c r="Z7" s="1385"/>
      <c r="AA7" s="1388"/>
    </row>
    <row r="8" spans="2:27" ht="49.5" customHeight="1">
      <c r="B8" s="233"/>
      <c r="C8" s="234"/>
      <c r="D8" s="234"/>
      <c r="E8" s="234"/>
      <c r="F8" s="235"/>
      <c r="G8" s="1142" t="s">
        <v>482</v>
      </c>
      <c r="H8" s="1143" t="s">
        <v>483</v>
      </c>
      <c r="I8" s="238" t="s">
        <v>482</v>
      </c>
      <c r="J8" s="238" t="s">
        <v>483</v>
      </c>
      <c r="K8" s="1386"/>
      <c r="L8" s="1398"/>
      <c r="M8" s="1399"/>
      <c r="N8" s="1386"/>
      <c r="O8" s="1398"/>
      <c r="P8" s="1399"/>
      <c r="Q8" s="1398"/>
      <c r="R8" s="1399"/>
      <c r="S8" s="1400"/>
      <c r="T8" s="1398"/>
      <c r="U8" s="1399"/>
      <c r="V8" s="238" t="s">
        <v>772</v>
      </c>
      <c r="W8" s="238" t="s">
        <v>773</v>
      </c>
      <c r="X8" s="238" t="s">
        <v>774</v>
      </c>
      <c r="Y8" s="1386"/>
      <c r="Z8" s="1386"/>
      <c r="AA8" s="1388"/>
    </row>
    <row r="9" spans="2:27" ht="20.25" customHeight="1">
      <c r="B9" s="239"/>
      <c r="C9" s="240"/>
      <c r="D9" s="240"/>
      <c r="E9" s="240"/>
      <c r="F9" s="241"/>
      <c r="G9" s="1144" t="s">
        <v>775</v>
      </c>
      <c r="H9" s="243" t="s">
        <v>776</v>
      </c>
      <c r="I9" s="244" t="s">
        <v>777</v>
      </c>
      <c r="J9" s="244" t="s">
        <v>778</v>
      </c>
      <c r="K9" s="244"/>
      <c r="L9" s="238" t="s">
        <v>482</v>
      </c>
      <c r="M9" s="238" t="s">
        <v>483</v>
      </c>
      <c r="N9" s="244"/>
      <c r="O9" s="238" t="s">
        <v>482</v>
      </c>
      <c r="P9" s="238" t="s">
        <v>483</v>
      </c>
      <c r="Q9" s="238" t="s">
        <v>482</v>
      </c>
      <c r="R9" s="238" t="s">
        <v>483</v>
      </c>
      <c r="S9" s="244"/>
      <c r="T9" s="238" t="s">
        <v>482</v>
      </c>
      <c r="U9" s="238" t="s">
        <v>483</v>
      </c>
      <c r="V9" s="244"/>
      <c r="W9" s="244"/>
      <c r="X9" s="244"/>
      <c r="Y9" s="244" t="s">
        <v>779</v>
      </c>
      <c r="Z9" s="245" t="s">
        <v>780</v>
      </c>
      <c r="AA9" s="246" t="s">
        <v>781</v>
      </c>
    </row>
    <row r="10" spans="2:27" ht="24.95" customHeight="1">
      <c r="B10" s="247" t="s">
        <v>775</v>
      </c>
      <c r="C10" s="518" t="s">
        <v>484</v>
      </c>
      <c r="D10" s="519"/>
      <c r="E10" s="519"/>
      <c r="F10" s="520"/>
      <c r="G10" s="521"/>
      <c r="H10" s="522"/>
      <c r="I10" s="522"/>
      <c r="J10" s="522"/>
      <c r="K10" s="523"/>
      <c r="L10" s="524"/>
      <c r="M10" s="524"/>
      <c r="N10" s="524"/>
      <c r="O10" s="524"/>
      <c r="P10" s="524"/>
      <c r="Q10" s="524"/>
      <c r="R10" s="524"/>
      <c r="S10" s="524"/>
      <c r="T10" s="524"/>
      <c r="U10" s="524"/>
      <c r="V10" s="524"/>
      <c r="W10" s="524"/>
      <c r="X10" s="524"/>
      <c r="Y10" s="522"/>
      <c r="Z10" s="798">
        <f>Z11+Z37+Z49</f>
        <v>0</v>
      </c>
      <c r="AA10" s="799">
        <f>Z10*12.5</f>
        <v>0</v>
      </c>
    </row>
    <row r="11" spans="2:27" ht="24.95" customHeight="1">
      <c r="B11" s="251" t="s">
        <v>782</v>
      </c>
      <c r="C11" s="526" t="s">
        <v>486</v>
      </c>
      <c r="D11" s="527"/>
      <c r="E11" s="527"/>
      <c r="F11" s="528"/>
      <c r="G11" s="529"/>
      <c r="H11" s="530"/>
      <c r="I11" s="530"/>
      <c r="J11" s="530"/>
      <c r="K11" s="531"/>
      <c r="L11" s="532"/>
      <c r="M11" s="532"/>
      <c r="N11" s="532"/>
      <c r="O11" s="532"/>
      <c r="P11" s="532"/>
      <c r="Q11" s="532"/>
      <c r="R11" s="532"/>
      <c r="S11" s="532"/>
      <c r="T11" s="532"/>
      <c r="U11" s="532"/>
      <c r="V11" s="532"/>
      <c r="W11" s="532"/>
      <c r="X11" s="532"/>
      <c r="Y11" s="530"/>
      <c r="Z11" s="798">
        <f>Z33+Z14</f>
        <v>0</v>
      </c>
      <c r="AA11" s="533"/>
    </row>
    <row r="12" spans="2:27" ht="24.95" customHeight="1">
      <c r="B12" s="251" t="s">
        <v>783</v>
      </c>
      <c r="C12" s="1393" t="s">
        <v>488</v>
      </c>
      <c r="D12" s="1394"/>
      <c r="E12" s="1394"/>
      <c r="F12" s="1395"/>
      <c r="G12" s="801"/>
      <c r="H12" s="802"/>
      <c r="I12" s="831"/>
      <c r="J12" s="831"/>
      <c r="K12" s="531"/>
      <c r="L12" s="532"/>
      <c r="M12" s="532"/>
      <c r="N12" s="532"/>
      <c r="O12" s="532"/>
      <c r="P12" s="532"/>
      <c r="Q12" s="532"/>
      <c r="R12" s="532"/>
      <c r="S12" s="532"/>
      <c r="T12" s="532"/>
      <c r="U12" s="532"/>
      <c r="V12" s="532"/>
      <c r="W12" s="532"/>
      <c r="X12" s="532"/>
      <c r="Y12" s="530"/>
      <c r="Z12" s="534"/>
      <c r="AA12" s="535"/>
    </row>
    <row r="13" spans="2:27" ht="24.95" customHeight="1">
      <c r="B13" s="251" t="s">
        <v>784</v>
      </c>
      <c r="C13" s="1393" t="s">
        <v>490</v>
      </c>
      <c r="D13" s="1394"/>
      <c r="E13" s="1394"/>
      <c r="F13" s="1395"/>
      <c r="G13" s="801"/>
      <c r="H13" s="802"/>
      <c r="I13" s="831"/>
      <c r="J13" s="831"/>
      <c r="K13" s="531"/>
      <c r="L13" s="532"/>
      <c r="M13" s="532"/>
      <c r="N13" s="532"/>
      <c r="O13" s="532"/>
      <c r="P13" s="532"/>
      <c r="Q13" s="532"/>
      <c r="R13" s="532"/>
      <c r="S13" s="532"/>
      <c r="T13" s="532"/>
      <c r="U13" s="532"/>
      <c r="V13" s="532"/>
      <c r="W13" s="532"/>
      <c r="X13" s="532"/>
      <c r="Y13" s="530"/>
      <c r="Z13" s="534"/>
      <c r="AA13" s="535"/>
    </row>
    <row r="14" spans="2:27" ht="24.95" customHeight="1">
      <c r="B14" s="258" t="s">
        <v>776</v>
      </c>
      <c r="C14" s="536" t="s">
        <v>491</v>
      </c>
      <c r="D14" s="537"/>
      <c r="E14" s="537"/>
      <c r="F14" s="538"/>
      <c r="G14" s="798">
        <f>G15+G20+G24</f>
        <v>0</v>
      </c>
      <c r="H14" s="798">
        <f>H15+H20+H24</f>
        <v>0</v>
      </c>
      <c r="I14" s="798">
        <f t="shared" ref="I14:J14" si="0">I15+I20+I24</f>
        <v>0</v>
      </c>
      <c r="J14" s="798">
        <f t="shared" si="0"/>
        <v>0</v>
      </c>
      <c r="K14" s="531"/>
      <c r="L14" s="532"/>
      <c r="M14" s="532"/>
      <c r="N14" s="532"/>
      <c r="O14" s="532"/>
      <c r="P14" s="532"/>
      <c r="Q14" s="532"/>
      <c r="R14" s="532"/>
      <c r="S14" s="532"/>
      <c r="T14" s="539">
        <f>T15+T20+T24</f>
        <v>0</v>
      </c>
      <c r="U14" s="539">
        <f>U15+U20+U24</f>
        <v>0</v>
      </c>
      <c r="V14" s="539">
        <f>MIN(MAX(T15,T20),MAX(U15,U20))</f>
        <v>0</v>
      </c>
      <c r="W14" s="539">
        <f>MIN(MAX(T20-V14,T24),MAX(U20-V14,U24))</f>
        <v>0</v>
      </c>
      <c r="X14" s="539">
        <f>MIN(IF(MAX(T15-V14,T24-W14)&gt;0,MAX(T15-V14,T24-W14),0),IF(MAX(U15-V14,U24-W14)&gt;0,MAX(U15-V14,U24-W14,0)))</f>
        <v>0</v>
      </c>
      <c r="Y14" s="1140">
        <f>SUM(N16:N19)+SUM(N21:N23)+SUM(N25:N32)+S15+S20+S24+V14+W14+X14+ABS(T14-U14)</f>
        <v>0</v>
      </c>
      <c r="Z14" s="1140">
        <f>((SUM(N16:N19)+SUM(N21:N23)+SUM(N25:N32))*10%)+(S15*40%)+(S20*30%)+(S24*30%)+((V14+W14)*40%)+(X14*150%)+(ABS(T14-U14)*100%)</f>
        <v>0</v>
      </c>
      <c r="AA14" s="533"/>
    </row>
    <row r="15" spans="2:27" ht="24.95" customHeight="1">
      <c r="B15" s="258" t="s">
        <v>777</v>
      </c>
      <c r="C15" s="540" t="s">
        <v>492</v>
      </c>
      <c r="D15" s="537"/>
      <c r="E15" s="537"/>
      <c r="F15" s="541"/>
      <c r="G15" s="801"/>
      <c r="H15" s="802"/>
      <c r="I15" s="798">
        <f>SUM(I16:I19)</f>
        <v>0</v>
      </c>
      <c r="J15" s="798">
        <f>SUM(J16:J19)</f>
        <v>0</v>
      </c>
      <c r="K15" s="531"/>
      <c r="L15" s="532"/>
      <c r="M15" s="532"/>
      <c r="N15" s="532"/>
      <c r="O15" s="532"/>
      <c r="P15" s="532"/>
      <c r="Q15" s="539">
        <f>SUM(O16:O19)</f>
        <v>0</v>
      </c>
      <c r="R15" s="539">
        <f>SUM(P16:P19)</f>
        <v>0</v>
      </c>
      <c r="S15" s="539">
        <f>MIN(Q15:R15)</f>
        <v>0</v>
      </c>
      <c r="T15" s="539">
        <f>IF(Q15&gt;R15,Q15-S15,0)</f>
        <v>0</v>
      </c>
      <c r="U15" s="539">
        <f>IF(R15&gt;Q15,R15-S15,0)</f>
        <v>0</v>
      </c>
      <c r="V15" s="532"/>
      <c r="W15" s="532"/>
      <c r="X15" s="532"/>
      <c r="Y15" s="534"/>
      <c r="Z15" s="530"/>
      <c r="AA15" s="533"/>
    </row>
    <row r="16" spans="2:27" ht="24.95" customHeight="1">
      <c r="B16" s="258" t="s">
        <v>778</v>
      </c>
      <c r="C16" s="542"/>
      <c r="D16" s="537" t="s">
        <v>493</v>
      </c>
      <c r="E16" s="537"/>
      <c r="F16" s="541"/>
      <c r="G16" s="832"/>
      <c r="H16" s="833"/>
      <c r="I16" s="802"/>
      <c r="J16" s="802"/>
      <c r="K16" s="543">
        <v>0</v>
      </c>
      <c r="L16" s="539">
        <f>I16*K16</f>
        <v>0</v>
      </c>
      <c r="M16" s="539">
        <f>J16*K16</f>
        <v>0</v>
      </c>
      <c r="N16" s="539">
        <f>MIN(L16:M16)</f>
        <v>0</v>
      </c>
      <c r="O16" s="539">
        <f>IF(L16&gt;M16,L16-N16,0)</f>
        <v>0</v>
      </c>
      <c r="P16" s="539">
        <f>IF(M16&gt;L16,M16-N16,0)</f>
        <v>0</v>
      </c>
      <c r="Q16" s="532"/>
      <c r="R16" s="532"/>
      <c r="S16" s="532"/>
      <c r="T16" s="532"/>
      <c r="U16" s="532"/>
      <c r="V16" s="532"/>
      <c r="W16" s="532"/>
      <c r="X16" s="532"/>
      <c r="Y16" s="534"/>
      <c r="Z16" s="530"/>
      <c r="AA16" s="533"/>
    </row>
    <row r="17" spans="2:27" ht="24.95" customHeight="1">
      <c r="B17" s="258" t="s">
        <v>779</v>
      </c>
      <c r="C17" s="542"/>
      <c r="D17" s="537" t="s">
        <v>494</v>
      </c>
      <c r="E17" s="537"/>
      <c r="F17" s="541"/>
      <c r="G17" s="832"/>
      <c r="H17" s="833"/>
      <c r="I17" s="802"/>
      <c r="J17" s="802"/>
      <c r="K17" s="543">
        <v>2E-3</v>
      </c>
      <c r="L17" s="539">
        <f t="shared" ref="L17:L32" si="1">I17*K17</f>
        <v>0</v>
      </c>
      <c r="M17" s="539">
        <f t="shared" ref="M17:M32" si="2">J17*K17</f>
        <v>0</v>
      </c>
      <c r="N17" s="539">
        <f t="shared" ref="N17:N32" si="3">MIN(L17:M17)</f>
        <v>0</v>
      </c>
      <c r="O17" s="539">
        <f t="shared" ref="O17:O32" si="4">IF(L17&gt;M17,L17-N17,0)</f>
        <v>0</v>
      </c>
      <c r="P17" s="539">
        <f t="shared" ref="P17:P32" si="5">IF(M17&gt;L17,M17-N17,0)</f>
        <v>0</v>
      </c>
      <c r="Q17" s="532"/>
      <c r="R17" s="532"/>
      <c r="S17" s="532"/>
      <c r="T17" s="532"/>
      <c r="U17" s="532"/>
      <c r="V17" s="532"/>
      <c r="W17" s="532"/>
      <c r="X17" s="532"/>
      <c r="Y17" s="534"/>
      <c r="Z17" s="530"/>
      <c r="AA17" s="533"/>
    </row>
    <row r="18" spans="2:27" ht="24.95" customHeight="1">
      <c r="B18" s="258" t="s">
        <v>780</v>
      </c>
      <c r="C18" s="542"/>
      <c r="D18" s="537" t="s">
        <v>495</v>
      </c>
      <c r="E18" s="537"/>
      <c r="F18" s="541"/>
      <c r="G18" s="832"/>
      <c r="H18" s="833"/>
      <c r="I18" s="802"/>
      <c r="J18" s="802"/>
      <c r="K18" s="543">
        <v>4.0000000000000001E-3</v>
      </c>
      <c r="L18" s="539">
        <f t="shared" si="1"/>
        <v>0</v>
      </c>
      <c r="M18" s="539">
        <f t="shared" si="2"/>
        <v>0</v>
      </c>
      <c r="N18" s="539">
        <f t="shared" si="3"/>
        <v>0</v>
      </c>
      <c r="O18" s="539">
        <f t="shared" si="4"/>
        <v>0</v>
      </c>
      <c r="P18" s="539">
        <f t="shared" si="5"/>
        <v>0</v>
      </c>
      <c r="Q18" s="532"/>
      <c r="R18" s="532"/>
      <c r="S18" s="532"/>
      <c r="T18" s="532"/>
      <c r="U18" s="532"/>
      <c r="V18" s="532"/>
      <c r="W18" s="532"/>
      <c r="X18" s="532"/>
      <c r="Y18" s="534"/>
      <c r="Z18" s="530"/>
      <c r="AA18" s="533"/>
    </row>
    <row r="19" spans="2:27" ht="24.95" customHeight="1">
      <c r="B19" s="258" t="s">
        <v>781</v>
      </c>
      <c r="C19" s="542"/>
      <c r="D19" s="537" t="s">
        <v>496</v>
      </c>
      <c r="E19" s="537"/>
      <c r="F19" s="541"/>
      <c r="G19" s="832"/>
      <c r="H19" s="833"/>
      <c r="I19" s="802"/>
      <c r="J19" s="802"/>
      <c r="K19" s="543">
        <v>7.0000000000000001E-3</v>
      </c>
      <c r="L19" s="539">
        <f t="shared" si="1"/>
        <v>0</v>
      </c>
      <c r="M19" s="539">
        <f t="shared" si="2"/>
        <v>0</v>
      </c>
      <c r="N19" s="539">
        <f t="shared" si="3"/>
        <v>0</v>
      </c>
      <c r="O19" s="539">
        <f t="shared" si="4"/>
        <v>0</v>
      </c>
      <c r="P19" s="539">
        <f t="shared" si="5"/>
        <v>0</v>
      </c>
      <c r="Q19" s="532"/>
      <c r="R19" s="532"/>
      <c r="S19" s="532"/>
      <c r="T19" s="532"/>
      <c r="U19" s="532"/>
      <c r="V19" s="532"/>
      <c r="W19" s="532"/>
      <c r="X19" s="532"/>
      <c r="Y19" s="534"/>
      <c r="Z19" s="530"/>
      <c r="AA19" s="533"/>
    </row>
    <row r="20" spans="2:27" ht="24.95" customHeight="1">
      <c r="B20" s="258" t="s">
        <v>785</v>
      </c>
      <c r="C20" s="540" t="s">
        <v>497</v>
      </c>
      <c r="D20" s="537"/>
      <c r="E20" s="537"/>
      <c r="F20" s="541"/>
      <c r="G20" s="801"/>
      <c r="H20" s="802"/>
      <c r="I20" s="798">
        <f>SUM(I21:I23)</f>
        <v>0</v>
      </c>
      <c r="J20" s="798">
        <f>SUM(J21:J23)</f>
        <v>0</v>
      </c>
      <c r="K20" s="544"/>
      <c r="L20" s="532"/>
      <c r="M20" s="532"/>
      <c r="N20" s="532"/>
      <c r="O20" s="532"/>
      <c r="P20" s="532"/>
      <c r="Q20" s="539">
        <f>SUM(O21:O23)</f>
        <v>0</v>
      </c>
      <c r="R20" s="539">
        <f>SUM(P21:P23)</f>
        <v>0</v>
      </c>
      <c r="S20" s="539">
        <f>MIN(Q20:R20)</f>
        <v>0</v>
      </c>
      <c r="T20" s="539">
        <f>IF(Q20&gt;R20,Q20-S20,0)</f>
        <v>0</v>
      </c>
      <c r="U20" s="539">
        <f>IF(R20&gt;Q20,R20-S20,0)</f>
        <v>0</v>
      </c>
      <c r="V20" s="532"/>
      <c r="W20" s="532"/>
      <c r="X20" s="532"/>
      <c r="Y20" s="534"/>
      <c r="Z20" s="530"/>
      <c r="AA20" s="533"/>
    </row>
    <row r="21" spans="2:27" ht="24.95" customHeight="1">
      <c r="B21" s="258" t="s">
        <v>786</v>
      </c>
      <c r="C21" s="542"/>
      <c r="D21" s="537" t="s">
        <v>498</v>
      </c>
      <c r="E21" s="537"/>
      <c r="F21" s="541"/>
      <c r="G21" s="832"/>
      <c r="H21" s="833"/>
      <c r="I21" s="802"/>
      <c r="J21" s="802"/>
      <c r="K21" s="543">
        <v>1.2500000000000001E-2</v>
      </c>
      <c r="L21" s="539">
        <f t="shared" si="1"/>
        <v>0</v>
      </c>
      <c r="M21" s="539">
        <f t="shared" si="2"/>
        <v>0</v>
      </c>
      <c r="N21" s="539">
        <f t="shared" si="3"/>
        <v>0</v>
      </c>
      <c r="O21" s="539">
        <f t="shared" si="4"/>
        <v>0</v>
      </c>
      <c r="P21" s="539">
        <f t="shared" si="5"/>
        <v>0</v>
      </c>
      <c r="Q21" s="532"/>
      <c r="R21" s="532"/>
      <c r="S21" s="532"/>
      <c r="T21" s="532"/>
      <c r="U21" s="532"/>
      <c r="V21" s="532"/>
      <c r="W21" s="532"/>
      <c r="X21" s="532"/>
      <c r="Y21" s="534"/>
      <c r="Z21" s="530"/>
      <c r="AA21" s="533"/>
    </row>
    <row r="22" spans="2:27" ht="24.95" customHeight="1">
      <c r="B22" s="258" t="s">
        <v>787</v>
      </c>
      <c r="C22" s="542"/>
      <c r="D22" s="537" t="s">
        <v>499</v>
      </c>
      <c r="E22" s="537"/>
      <c r="F22" s="541"/>
      <c r="G22" s="832"/>
      <c r="H22" s="833"/>
      <c r="I22" s="802"/>
      <c r="J22" s="802"/>
      <c r="K22" s="543">
        <v>1.7500000000000002E-2</v>
      </c>
      <c r="L22" s="539">
        <f t="shared" si="1"/>
        <v>0</v>
      </c>
      <c r="M22" s="539">
        <f t="shared" si="2"/>
        <v>0</v>
      </c>
      <c r="N22" s="539">
        <f t="shared" si="3"/>
        <v>0</v>
      </c>
      <c r="O22" s="539">
        <f t="shared" si="4"/>
        <v>0</v>
      </c>
      <c r="P22" s="539">
        <f t="shared" si="5"/>
        <v>0</v>
      </c>
      <c r="Q22" s="532"/>
      <c r="R22" s="532"/>
      <c r="S22" s="532"/>
      <c r="T22" s="532"/>
      <c r="U22" s="532"/>
      <c r="V22" s="532"/>
      <c r="W22" s="532"/>
      <c r="X22" s="532"/>
      <c r="Y22" s="534"/>
      <c r="Z22" s="530"/>
      <c r="AA22" s="533"/>
    </row>
    <row r="23" spans="2:27" ht="24.95" customHeight="1">
      <c r="B23" s="258" t="s">
        <v>788</v>
      </c>
      <c r="C23" s="542"/>
      <c r="D23" s="537" t="s">
        <v>500</v>
      </c>
      <c r="E23" s="537"/>
      <c r="F23" s="541"/>
      <c r="G23" s="832"/>
      <c r="H23" s="833"/>
      <c r="I23" s="802"/>
      <c r="J23" s="802"/>
      <c r="K23" s="543">
        <v>2.2499999999999999E-2</v>
      </c>
      <c r="L23" s="539">
        <f t="shared" si="1"/>
        <v>0</v>
      </c>
      <c r="M23" s="539">
        <f t="shared" si="2"/>
        <v>0</v>
      </c>
      <c r="N23" s="539">
        <f t="shared" si="3"/>
        <v>0</v>
      </c>
      <c r="O23" s="539">
        <f t="shared" si="4"/>
        <v>0</v>
      </c>
      <c r="P23" s="539">
        <f t="shared" si="5"/>
        <v>0</v>
      </c>
      <c r="Q23" s="532"/>
      <c r="R23" s="532"/>
      <c r="S23" s="532"/>
      <c r="T23" s="532"/>
      <c r="U23" s="532"/>
      <c r="V23" s="532"/>
      <c r="W23" s="532"/>
      <c r="X23" s="532"/>
      <c r="Y23" s="534"/>
      <c r="Z23" s="530"/>
      <c r="AA23" s="533"/>
    </row>
    <row r="24" spans="2:27" ht="24.95" customHeight="1">
      <c r="B24" s="258" t="s">
        <v>789</v>
      </c>
      <c r="C24" s="540" t="s">
        <v>501</v>
      </c>
      <c r="D24" s="537"/>
      <c r="E24" s="537"/>
      <c r="F24" s="541"/>
      <c r="G24" s="801"/>
      <c r="H24" s="802"/>
      <c r="I24" s="798">
        <f>SUM(I25:I32)</f>
        <v>0</v>
      </c>
      <c r="J24" s="798">
        <f>SUM(J25:J32)</f>
        <v>0</v>
      </c>
      <c r="K24" s="544"/>
      <c r="L24" s="532"/>
      <c r="M24" s="532"/>
      <c r="N24" s="532"/>
      <c r="O24" s="532"/>
      <c r="P24" s="532"/>
      <c r="Q24" s="539">
        <f>SUM(O25:O32)</f>
        <v>0</v>
      </c>
      <c r="R24" s="539">
        <f>SUM(P25:P32)</f>
        <v>0</v>
      </c>
      <c r="S24" s="539">
        <f>MIN(Q24:R24)</f>
        <v>0</v>
      </c>
      <c r="T24" s="539">
        <f>IF(Q24&gt;R24,Q24-S24,0)</f>
        <v>0</v>
      </c>
      <c r="U24" s="539">
        <f>IF(R24&gt;Q24,R24-S24,0)</f>
        <v>0</v>
      </c>
      <c r="V24" s="532"/>
      <c r="W24" s="532"/>
      <c r="X24" s="532"/>
      <c r="Y24" s="534"/>
      <c r="Z24" s="530"/>
      <c r="AA24" s="533"/>
    </row>
    <row r="25" spans="2:27" ht="24.95" customHeight="1">
      <c r="B25" s="258" t="s">
        <v>790</v>
      </c>
      <c r="C25" s="542"/>
      <c r="D25" s="537" t="s">
        <v>502</v>
      </c>
      <c r="E25" s="537"/>
      <c r="F25" s="541"/>
      <c r="G25" s="832"/>
      <c r="H25" s="833"/>
      <c r="I25" s="802"/>
      <c r="J25" s="802"/>
      <c r="K25" s="543">
        <v>2.75E-2</v>
      </c>
      <c r="L25" s="539">
        <f t="shared" si="1"/>
        <v>0</v>
      </c>
      <c r="M25" s="539">
        <f t="shared" si="2"/>
        <v>0</v>
      </c>
      <c r="N25" s="539">
        <f t="shared" si="3"/>
        <v>0</v>
      </c>
      <c r="O25" s="539">
        <f t="shared" si="4"/>
        <v>0</v>
      </c>
      <c r="P25" s="539">
        <f t="shared" si="5"/>
        <v>0</v>
      </c>
      <c r="Q25" s="532"/>
      <c r="R25" s="532"/>
      <c r="S25" s="532"/>
      <c r="T25" s="532"/>
      <c r="U25" s="532"/>
      <c r="V25" s="532"/>
      <c r="W25" s="532"/>
      <c r="X25" s="532"/>
      <c r="Y25" s="534"/>
      <c r="Z25" s="530"/>
      <c r="AA25" s="533"/>
    </row>
    <row r="26" spans="2:27" ht="24.95" customHeight="1">
      <c r="B26" s="258" t="s">
        <v>791</v>
      </c>
      <c r="C26" s="542"/>
      <c r="D26" s="537" t="s">
        <v>503</v>
      </c>
      <c r="E26" s="537"/>
      <c r="F26" s="541"/>
      <c r="G26" s="832"/>
      <c r="H26" s="833"/>
      <c r="I26" s="802"/>
      <c r="J26" s="802"/>
      <c r="K26" s="543">
        <v>3.2500000000000001E-2</v>
      </c>
      <c r="L26" s="539">
        <f t="shared" si="1"/>
        <v>0</v>
      </c>
      <c r="M26" s="539">
        <f t="shared" si="2"/>
        <v>0</v>
      </c>
      <c r="N26" s="539">
        <f t="shared" si="3"/>
        <v>0</v>
      </c>
      <c r="O26" s="539">
        <f t="shared" si="4"/>
        <v>0</v>
      </c>
      <c r="P26" s="539">
        <f t="shared" si="5"/>
        <v>0</v>
      </c>
      <c r="Q26" s="532"/>
      <c r="R26" s="532"/>
      <c r="S26" s="532"/>
      <c r="T26" s="532"/>
      <c r="U26" s="532"/>
      <c r="V26" s="532"/>
      <c r="W26" s="532"/>
      <c r="X26" s="532"/>
      <c r="Y26" s="534"/>
      <c r="Z26" s="530"/>
      <c r="AA26" s="533"/>
    </row>
    <row r="27" spans="2:27" ht="24.95" customHeight="1">
      <c r="B27" s="258" t="s">
        <v>792</v>
      </c>
      <c r="C27" s="542"/>
      <c r="D27" s="537" t="s">
        <v>504</v>
      </c>
      <c r="E27" s="537"/>
      <c r="F27" s="541"/>
      <c r="G27" s="832"/>
      <c r="H27" s="833"/>
      <c r="I27" s="802"/>
      <c r="J27" s="802"/>
      <c r="K27" s="543">
        <v>3.7499999999999999E-2</v>
      </c>
      <c r="L27" s="539">
        <f t="shared" si="1"/>
        <v>0</v>
      </c>
      <c r="M27" s="539">
        <f t="shared" si="2"/>
        <v>0</v>
      </c>
      <c r="N27" s="539">
        <f t="shared" si="3"/>
        <v>0</v>
      </c>
      <c r="O27" s="539">
        <f t="shared" si="4"/>
        <v>0</v>
      </c>
      <c r="P27" s="539">
        <f t="shared" si="5"/>
        <v>0</v>
      </c>
      <c r="Q27" s="532"/>
      <c r="R27" s="532"/>
      <c r="S27" s="532"/>
      <c r="T27" s="532"/>
      <c r="U27" s="532"/>
      <c r="V27" s="532"/>
      <c r="W27" s="532"/>
      <c r="X27" s="532"/>
      <c r="Y27" s="534"/>
      <c r="Z27" s="530"/>
      <c r="AA27" s="533"/>
    </row>
    <row r="28" spans="2:27" ht="24.95" customHeight="1">
      <c r="B28" s="258" t="s">
        <v>793</v>
      </c>
      <c r="C28" s="542"/>
      <c r="D28" s="537" t="s">
        <v>505</v>
      </c>
      <c r="E28" s="537"/>
      <c r="F28" s="541"/>
      <c r="G28" s="832"/>
      <c r="H28" s="833"/>
      <c r="I28" s="802"/>
      <c r="J28" s="802"/>
      <c r="K28" s="543">
        <v>4.4999999999999998E-2</v>
      </c>
      <c r="L28" s="539">
        <f t="shared" si="1"/>
        <v>0</v>
      </c>
      <c r="M28" s="539">
        <f t="shared" si="2"/>
        <v>0</v>
      </c>
      <c r="N28" s="539">
        <f t="shared" si="3"/>
        <v>0</v>
      </c>
      <c r="O28" s="539">
        <f t="shared" si="4"/>
        <v>0</v>
      </c>
      <c r="P28" s="539">
        <f t="shared" si="5"/>
        <v>0</v>
      </c>
      <c r="Q28" s="532"/>
      <c r="R28" s="532"/>
      <c r="S28" s="532"/>
      <c r="T28" s="532"/>
      <c r="U28" s="532"/>
      <c r="V28" s="532"/>
      <c r="W28" s="532"/>
      <c r="X28" s="532"/>
      <c r="Y28" s="534"/>
      <c r="Z28" s="530"/>
      <c r="AA28" s="533"/>
    </row>
    <row r="29" spans="2:27" ht="24.95" customHeight="1">
      <c r="B29" s="258" t="s">
        <v>794</v>
      </c>
      <c r="C29" s="542"/>
      <c r="D29" s="537" t="s">
        <v>506</v>
      </c>
      <c r="E29" s="537"/>
      <c r="F29" s="541"/>
      <c r="G29" s="832"/>
      <c r="H29" s="833"/>
      <c r="I29" s="802"/>
      <c r="J29" s="802"/>
      <c r="K29" s="543">
        <v>5.2499999999999998E-2</v>
      </c>
      <c r="L29" s="539">
        <f t="shared" si="1"/>
        <v>0</v>
      </c>
      <c r="M29" s="539">
        <f t="shared" si="2"/>
        <v>0</v>
      </c>
      <c r="N29" s="539">
        <f t="shared" si="3"/>
        <v>0</v>
      </c>
      <c r="O29" s="539">
        <f t="shared" si="4"/>
        <v>0</v>
      </c>
      <c r="P29" s="539">
        <f t="shared" si="5"/>
        <v>0</v>
      </c>
      <c r="Q29" s="532"/>
      <c r="R29" s="532"/>
      <c r="S29" s="532"/>
      <c r="T29" s="532"/>
      <c r="U29" s="532"/>
      <c r="V29" s="532"/>
      <c r="W29" s="532"/>
      <c r="X29" s="532"/>
      <c r="Y29" s="534"/>
      <c r="Z29" s="530"/>
      <c r="AA29" s="533"/>
    </row>
    <row r="30" spans="2:27" ht="24.95" customHeight="1">
      <c r="B30" s="258" t="s">
        <v>795</v>
      </c>
      <c r="C30" s="542"/>
      <c r="D30" s="537" t="s">
        <v>507</v>
      </c>
      <c r="E30" s="537"/>
      <c r="F30" s="541"/>
      <c r="G30" s="832"/>
      <c r="H30" s="833"/>
      <c r="I30" s="802"/>
      <c r="J30" s="802"/>
      <c r="K30" s="543">
        <v>0.06</v>
      </c>
      <c r="L30" s="539">
        <f t="shared" si="1"/>
        <v>0</v>
      </c>
      <c r="M30" s="539">
        <f t="shared" si="2"/>
        <v>0</v>
      </c>
      <c r="N30" s="539">
        <f t="shared" si="3"/>
        <v>0</v>
      </c>
      <c r="O30" s="539">
        <f t="shared" si="4"/>
        <v>0</v>
      </c>
      <c r="P30" s="539">
        <f t="shared" si="5"/>
        <v>0</v>
      </c>
      <c r="Q30" s="532"/>
      <c r="R30" s="532"/>
      <c r="S30" s="532"/>
      <c r="T30" s="532"/>
      <c r="U30" s="532"/>
      <c r="V30" s="532"/>
      <c r="W30" s="532"/>
      <c r="X30" s="532"/>
      <c r="Y30" s="534"/>
      <c r="Z30" s="530"/>
      <c r="AA30" s="533"/>
    </row>
    <row r="31" spans="2:27" ht="24.95" customHeight="1">
      <c r="B31" s="258" t="s">
        <v>796</v>
      </c>
      <c r="C31" s="542"/>
      <c r="D31" s="537" t="s">
        <v>508</v>
      </c>
      <c r="E31" s="537"/>
      <c r="F31" s="541"/>
      <c r="G31" s="832"/>
      <c r="H31" s="833"/>
      <c r="I31" s="802"/>
      <c r="J31" s="802"/>
      <c r="K31" s="543">
        <v>0.08</v>
      </c>
      <c r="L31" s="539">
        <f t="shared" si="1"/>
        <v>0</v>
      </c>
      <c r="M31" s="539">
        <f t="shared" si="2"/>
        <v>0</v>
      </c>
      <c r="N31" s="539">
        <f t="shared" si="3"/>
        <v>0</v>
      </c>
      <c r="O31" s="539">
        <f t="shared" si="4"/>
        <v>0</v>
      </c>
      <c r="P31" s="539">
        <f t="shared" si="5"/>
        <v>0</v>
      </c>
      <c r="Q31" s="532"/>
      <c r="R31" s="532"/>
      <c r="S31" s="532"/>
      <c r="T31" s="532"/>
      <c r="U31" s="532"/>
      <c r="V31" s="532"/>
      <c r="W31" s="532"/>
      <c r="X31" s="532"/>
      <c r="Y31" s="534"/>
      <c r="Z31" s="530"/>
      <c r="AA31" s="533"/>
    </row>
    <row r="32" spans="2:27" ht="24.95" customHeight="1">
      <c r="B32" s="258" t="s">
        <v>797</v>
      </c>
      <c r="C32" s="542"/>
      <c r="D32" s="537" t="s">
        <v>509</v>
      </c>
      <c r="E32" s="537"/>
      <c r="F32" s="541"/>
      <c r="G32" s="832"/>
      <c r="H32" s="833"/>
      <c r="I32" s="802"/>
      <c r="J32" s="802"/>
      <c r="K32" s="543">
        <v>0.125</v>
      </c>
      <c r="L32" s="539">
        <f t="shared" si="1"/>
        <v>0</v>
      </c>
      <c r="M32" s="539">
        <f t="shared" si="2"/>
        <v>0</v>
      </c>
      <c r="N32" s="539">
        <f t="shared" si="3"/>
        <v>0</v>
      </c>
      <c r="O32" s="539">
        <f t="shared" si="4"/>
        <v>0</v>
      </c>
      <c r="P32" s="539">
        <f t="shared" si="5"/>
        <v>0</v>
      </c>
      <c r="Q32" s="532"/>
      <c r="R32" s="532"/>
      <c r="S32" s="532"/>
      <c r="T32" s="532"/>
      <c r="U32" s="532"/>
      <c r="V32" s="532"/>
      <c r="W32" s="532"/>
      <c r="X32" s="532"/>
      <c r="Y32" s="534"/>
      <c r="Z32" s="534"/>
      <c r="AA32" s="535"/>
    </row>
    <row r="33" spans="2:27" ht="24.95" customHeight="1">
      <c r="B33" s="258" t="s">
        <v>798</v>
      </c>
      <c r="C33" s="536" t="s">
        <v>510</v>
      </c>
      <c r="D33" s="537"/>
      <c r="E33" s="537"/>
      <c r="F33" s="538"/>
      <c r="G33" s="801"/>
      <c r="H33" s="802"/>
      <c r="I33" s="802"/>
      <c r="J33" s="802"/>
      <c r="K33" s="531"/>
      <c r="L33" s="532"/>
      <c r="M33" s="532"/>
      <c r="N33" s="532"/>
      <c r="O33" s="532"/>
      <c r="P33" s="532"/>
      <c r="Q33" s="532"/>
      <c r="R33" s="532"/>
      <c r="S33" s="532"/>
      <c r="T33" s="532"/>
      <c r="U33" s="532"/>
      <c r="V33" s="532"/>
      <c r="W33" s="532"/>
      <c r="X33" s="532"/>
      <c r="Y33" s="802"/>
      <c r="Z33" s="802"/>
      <c r="AA33" s="533"/>
    </row>
    <row r="34" spans="2:27" ht="24.95" customHeight="1">
      <c r="B34" s="258" t="s">
        <v>799</v>
      </c>
      <c r="C34" s="540" t="s">
        <v>492</v>
      </c>
      <c r="D34" s="545"/>
      <c r="E34" s="537"/>
      <c r="F34" s="538"/>
      <c r="G34" s="801"/>
      <c r="H34" s="802"/>
      <c r="I34" s="802"/>
      <c r="J34" s="802"/>
      <c r="K34" s="531"/>
      <c r="L34" s="532"/>
      <c r="M34" s="532"/>
      <c r="N34" s="532"/>
      <c r="O34" s="532"/>
      <c r="P34" s="532"/>
      <c r="Q34" s="532"/>
      <c r="R34" s="532"/>
      <c r="S34" s="532"/>
      <c r="T34" s="532"/>
      <c r="U34" s="532"/>
      <c r="V34" s="532"/>
      <c r="W34" s="532"/>
      <c r="X34" s="532"/>
      <c r="Y34" s="534"/>
      <c r="Z34" s="530"/>
      <c r="AA34" s="533"/>
    </row>
    <row r="35" spans="2:27" ht="24.95" customHeight="1">
      <c r="B35" s="258" t="s">
        <v>800</v>
      </c>
      <c r="C35" s="540" t="s">
        <v>497</v>
      </c>
      <c r="D35" s="545"/>
      <c r="E35" s="537"/>
      <c r="F35" s="538"/>
      <c r="G35" s="801"/>
      <c r="H35" s="802"/>
      <c r="I35" s="802"/>
      <c r="J35" s="802"/>
      <c r="K35" s="531"/>
      <c r="L35" s="532"/>
      <c r="M35" s="532"/>
      <c r="N35" s="532"/>
      <c r="O35" s="532"/>
      <c r="P35" s="532"/>
      <c r="Q35" s="532"/>
      <c r="R35" s="532"/>
      <c r="S35" s="532"/>
      <c r="T35" s="532"/>
      <c r="U35" s="532"/>
      <c r="V35" s="532"/>
      <c r="W35" s="532"/>
      <c r="X35" s="532"/>
      <c r="Y35" s="534"/>
      <c r="Z35" s="530"/>
      <c r="AA35" s="533"/>
    </row>
    <row r="36" spans="2:27" ht="24.95" customHeight="1">
      <c r="B36" s="258" t="s">
        <v>801</v>
      </c>
      <c r="C36" s="540" t="s">
        <v>501</v>
      </c>
      <c r="D36" s="545"/>
      <c r="E36" s="537"/>
      <c r="F36" s="538"/>
      <c r="G36" s="801"/>
      <c r="H36" s="802"/>
      <c r="I36" s="802"/>
      <c r="J36" s="802"/>
      <c r="K36" s="531"/>
      <c r="L36" s="532"/>
      <c r="M36" s="532"/>
      <c r="N36" s="532"/>
      <c r="O36" s="532"/>
      <c r="P36" s="532"/>
      <c r="Q36" s="532"/>
      <c r="R36" s="532"/>
      <c r="S36" s="532"/>
      <c r="T36" s="532"/>
      <c r="U36" s="532"/>
      <c r="V36" s="532"/>
      <c r="W36" s="532"/>
      <c r="X36" s="532"/>
      <c r="Y36" s="534"/>
      <c r="Z36" s="530"/>
      <c r="AA36" s="533"/>
    </row>
    <row r="37" spans="2:27" ht="24.95" customHeight="1">
      <c r="B37" s="258" t="s">
        <v>802</v>
      </c>
      <c r="C37" s="526" t="s">
        <v>511</v>
      </c>
      <c r="D37" s="537"/>
      <c r="E37" s="537"/>
      <c r="F37" s="538"/>
      <c r="G37" s="801"/>
      <c r="H37" s="802"/>
      <c r="I37" s="802"/>
      <c r="J37" s="802"/>
      <c r="K37" s="531"/>
      <c r="L37" s="532"/>
      <c r="M37" s="532"/>
      <c r="N37" s="532"/>
      <c r="O37" s="532"/>
      <c r="P37" s="532"/>
      <c r="Q37" s="532"/>
      <c r="R37" s="532"/>
      <c r="S37" s="532"/>
      <c r="T37" s="532"/>
      <c r="U37" s="532"/>
      <c r="V37" s="532"/>
      <c r="W37" s="532"/>
      <c r="X37" s="532"/>
      <c r="Y37" s="802"/>
      <c r="Z37" s="798">
        <f>Z38+Z47+Z48</f>
        <v>0</v>
      </c>
      <c r="AA37" s="533"/>
    </row>
    <row r="38" spans="2:27" ht="24.95" customHeight="1">
      <c r="B38" s="258">
        <v>251</v>
      </c>
      <c r="C38" s="546" t="s">
        <v>513</v>
      </c>
      <c r="D38" s="547"/>
      <c r="E38" s="547"/>
      <c r="F38" s="548"/>
      <c r="G38" s="834"/>
      <c r="H38" s="835"/>
      <c r="I38" s="835"/>
      <c r="J38" s="835"/>
      <c r="K38" s="531"/>
      <c r="L38" s="532"/>
      <c r="M38" s="532"/>
      <c r="N38" s="532"/>
      <c r="O38" s="532"/>
      <c r="P38" s="532"/>
      <c r="Q38" s="532"/>
      <c r="R38" s="532"/>
      <c r="S38" s="532"/>
      <c r="T38" s="532"/>
      <c r="U38" s="532"/>
      <c r="V38" s="532"/>
      <c r="W38" s="532"/>
      <c r="X38" s="532"/>
      <c r="Y38" s="550"/>
      <c r="Z38" s="798">
        <f>Z39+Z40+Z44+Z45+Z46</f>
        <v>0</v>
      </c>
      <c r="AA38" s="533"/>
    </row>
    <row r="39" spans="2:27" ht="24.95" customHeight="1">
      <c r="B39" s="258" t="s">
        <v>803</v>
      </c>
      <c r="C39" s="551" t="s">
        <v>514</v>
      </c>
      <c r="D39" s="552"/>
      <c r="E39" s="552"/>
      <c r="F39" s="553"/>
      <c r="G39" s="801"/>
      <c r="H39" s="802"/>
      <c r="I39" s="802"/>
      <c r="J39" s="802"/>
      <c r="K39" s="531"/>
      <c r="L39" s="532"/>
      <c r="M39" s="532"/>
      <c r="N39" s="532"/>
      <c r="O39" s="532"/>
      <c r="P39" s="532"/>
      <c r="Q39" s="532"/>
      <c r="R39" s="532"/>
      <c r="S39" s="532"/>
      <c r="T39" s="532"/>
      <c r="U39" s="532"/>
      <c r="V39" s="532"/>
      <c r="W39" s="532"/>
      <c r="X39" s="532"/>
      <c r="Y39" s="802"/>
      <c r="Z39" s="802"/>
      <c r="AA39" s="533"/>
    </row>
    <row r="40" spans="2:27" ht="24.95" customHeight="1">
      <c r="B40" s="258" t="s">
        <v>804</v>
      </c>
      <c r="C40" s="551" t="s">
        <v>515</v>
      </c>
      <c r="D40" s="547"/>
      <c r="E40" s="547"/>
      <c r="F40" s="553"/>
      <c r="G40" s="801"/>
      <c r="H40" s="802"/>
      <c r="I40" s="802"/>
      <c r="J40" s="802"/>
      <c r="K40" s="531"/>
      <c r="L40" s="532"/>
      <c r="M40" s="532"/>
      <c r="N40" s="532"/>
      <c r="O40" s="532"/>
      <c r="P40" s="532"/>
      <c r="Q40" s="532"/>
      <c r="R40" s="532"/>
      <c r="S40" s="532"/>
      <c r="T40" s="532"/>
      <c r="U40" s="532"/>
      <c r="V40" s="532"/>
      <c r="W40" s="532"/>
      <c r="X40" s="532"/>
      <c r="Y40" s="802"/>
      <c r="Z40" s="798">
        <f>Z41+Z42+Z43</f>
        <v>0</v>
      </c>
      <c r="AA40" s="533"/>
    </row>
    <row r="41" spans="2:27" ht="24.95" customHeight="1">
      <c r="B41" s="258" t="s">
        <v>805</v>
      </c>
      <c r="C41" s="554" t="s">
        <v>516</v>
      </c>
      <c r="D41" s="547"/>
      <c r="E41" s="555"/>
      <c r="F41" s="553"/>
      <c r="G41" s="801"/>
      <c r="H41" s="802"/>
      <c r="I41" s="802"/>
      <c r="J41" s="802"/>
      <c r="K41" s="531"/>
      <c r="L41" s="532"/>
      <c r="M41" s="532"/>
      <c r="N41" s="532"/>
      <c r="O41" s="532"/>
      <c r="P41" s="532"/>
      <c r="Q41" s="532"/>
      <c r="R41" s="532"/>
      <c r="S41" s="532"/>
      <c r="T41" s="532"/>
      <c r="U41" s="532"/>
      <c r="V41" s="532"/>
      <c r="W41" s="532"/>
      <c r="X41" s="532"/>
      <c r="Y41" s="802"/>
      <c r="Z41" s="802"/>
      <c r="AA41" s="533"/>
    </row>
    <row r="42" spans="2:27" ht="24.95" customHeight="1">
      <c r="B42" s="258" t="s">
        <v>806</v>
      </c>
      <c r="C42" s="554" t="s">
        <v>517</v>
      </c>
      <c r="D42" s="547"/>
      <c r="E42" s="555"/>
      <c r="F42" s="553"/>
      <c r="G42" s="801"/>
      <c r="H42" s="802"/>
      <c r="I42" s="802"/>
      <c r="J42" s="802"/>
      <c r="K42" s="531"/>
      <c r="L42" s="532"/>
      <c r="M42" s="532"/>
      <c r="N42" s="532"/>
      <c r="O42" s="532"/>
      <c r="P42" s="532"/>
      <c r="Q42" s="532"/>
      <c r="R42" s="532"/>
      <c r="S42" s="532"/>
      <c r="T42" s="532"/>
      <c r="U42" s="532"/>
      <c r="V42" s="532"/>
      <c r="W42" s="532"/>
      <c r="X42" s="532"/>
      <c r="Y42" s="802"/>
      <c r="Z42" s="802"/>
      <c r="AA42" s="533"/>
    </row>
    <row r="43" spans="2:27" ht="24.95" customHeight="1">
      <c r="B43" s="258" t="s">
        <v>807</v>
      </c>
      <c r="C43" s="554" t="s">
        <v>518</v>
      </c>
      <c r="D43" s="547"/>
      <c r="E43" s="555"/>
      <c r="F43" s="553"/>
      <c r="G43" s="801"/>
      <c r="H43" s="802"/>
      <c r="I43" s="802"/>
      <c r="J43" s="802"/>
      <c r="K43" s="531"/>
      <c r="L43" s="532"/>
      <c r="M43" s="532"/>
      <c r="N43" s="532"/>
      <c r="O43" s="532"/>
      <c r="P43" s="532"/>
      <c r="Q43" s="532"/>
      <c r="R43" s="532"/>
      <c r="S43" s="532"/>
      <c r="T43" s="532"/>
      <c r="U43" s="532"/>
      <c r="V43" s="532"/>
      <c r="W43" s="532"/>
      <c r="X43" s="532"/>
      <c r="Y43" s="802"/>
      <c r="Z43" s="802"/>
      <c r="AA43" s="533"/>
    </row>
    <row r="44" spans="2:27" ht="24.95" customHeight="1">
      <c r="B44" s="258" t="s">
        <v>808</v>
      </c>
      <c r="C44" s="551" t="s">
        <v>519</v>
      </c>
      <c r="D44" s="547"/>
      <c r="E44" s="547"/>
      <c r="F44" s="553"/>
      <c r="G44" s="801"/>
      <c r="H44" s="802"/>
      <c r="I44" s="802"/>
      <c r="J44" s="802"/>
      <c r="K44" s="531"/>
      <c r="L44" s="532"/>
      <c r="M44" s="532"/>
      <c r="N44" s="532"/>
      <c r="O44" s="532"/>
      <c r="P44" s="532"/>
      <c r="Q44" s="532"/>
      <c r="R44" s="532"/>
      <c r="S44" s="532"/>
      <c r="T44" s="532"/>
      <c r="U44" s="532"/>
      <c r="V44" s="532"/>
      <c r="W44" s="532"/>
      <c r="X44" s="532"/>
      <c r="Y44" s="802"/>
      <c r="Z44" s="798">
        <f>Y44*0.08</f>
        <v>0</v>
      </c>
      <c r="AA44" s="533"/>
    </row>
    <row r="45" spans="2:27" ht="24.95" customHeight="1">
      <c r="B45" s="258" t="s">
        <v>809</v>
      </c>
      <c r="C45" s="551" t="s">
        <v>520</v>
      </c>
      <c r="D45" s="547"/>
      <c r="E45" s="547"/>
      <c r="F45" s="553"/>
      <c r="G45" s="801"/>
      <c r="H45" s="802"/>
      <c r="I45" s="802"/>
      <c r="J45" s="802"/>
      <c r="K45" s="531"/>
      <c r="L45" s="532"/>
      <c r="M45" s="532"/>
      <c r="N45" s="532"/>
      <c r="O45" s="532"/>
      <c r="P45" s="532"/>
      <c r="Q45" s="532"/>
      <c r="R45" s="532"/>
      <c r="S45" s="532"/>
      <c r="T45" s="532"/>
      <c r="U45" s="532"/>
      <c r="V45" s="532"/>
      <c r="W45" s="532"/>
      <c r="X45" s="532"/>
      <c r="Y45" s="802"/>
      <c r="Z45" s="798">
        <f>Y45*0.12</f>
        <v>0</v>
      </c>
      <c r="AA45" s="533"/>
    </row>
    <row r="46" spans="2:27" ht="24.95" customHeight="1">
      <c r="B46" s="258" t="s">
        <v>810</v>
      </c>
      <c r="C46" s="556" t="s">
        <v>522</v>
      </c>
      <c r="D46" s="547"/>
      <c r="E46" s="547"/>
      <c r="F46" s="553"/>
      <c r="G46" s="801"/>
      <c r="H46" s="802"/>
      <c r="I46" s="802"/>
      <c r="J46" s="802"/>
      <c r="K46" s="531"/>
      <c r="L46" s="532"/>
      <c r="M46" s="532"/>
      <c r="N46" s="532"/>
      <c r="O46" s="532"/>
      <c r="P46" s="532"/>
      <c r="Q46" s="532"/>
      <c r="R46" s="532"/>
      <c r="S46" s="532"/>
      <c r="T46" s="532"/>
      <c r="U46" s="532"/>
      <c r="V46" s="532"/>
      <c r="W46" s="532"/>
      <c r="X46" s="532"/>
      <c r="Y46" s="802"/>
      <c r="Z46" s="802"/>
      <c r="AA46" s="533"/>
    </row>
    <row r="47" spans="2:27" ht="24.95" customHeight="1">
      <c r="B47" s="258">
        <v>325</v>
      </c>
      <c r="C47" s="546" t="s">
        <v>524</v>
      </c>
      <c r="D47" s="557"/>
      <c r="E47" s="547"/>
      <c r="F47" s="548"/>
      <c r="G47" s="549"/>
      <c r="H47" s="550"/>
      <c r="I47" s="550"/>
      <c r="J47" s="550"/>
      <c r="K47" s="531"/>
      <c r="L47" s="532"/>
      <c r="M47" s="532"/>
      <c r="N47" s="532"/>
      <c r="O47" s="532"/>
      <c r="P47" s="532"/>
      <c r="Q47" s="532"/>
      <c r="R47" s="532"/>
      <c r="S47" s="532"/>
      <c r="T47" s="532"/>
      <c r="U47" s="532"/>
      <c r="V47" s="532"/>
      <c r="W47" s="532"/>
      <c r="X47" s="532"/>
      <c r="Y47" s="550"/>
      <c r="Z47" s="839"/>
      <c r="AA47" s="533"/>
    </row>
    <row r="48" spans="2:27" ht="24.95" customHeight="1">
      <c r="B48" s="258">
        <v>330</v>
      </c>
      <c r="C48" s="546" t="s">
        <v>525</v>
      </c>
      <c r="D48" s="557"/>
      <c r="E48" s="547"/>
      <c r="F48" s="548"/>
      <c r="G48" s="549"/>
      <c r="H48" s="550"/>
      <c r="I48" s="550"/>
      <c r="J48" s="550"/>
      <c r="K48" s="531"/>
      <c r="L48" s="532"/>
      <c r="M48" s="532"/>
      <c r="N48" s="532"/>
      <c r="O48" s="532"/>
      <c r="P48" s="532"/>
      <c r="Q48" s="532"/>
      <c r="R48" s="532"/>
      <c r="S48" s="532"/>
      <c r="T48" s="532"/>
      <c r="U48" s="532"/>
      <c r="V48" s="532"/>
      <c r="W48" s="532"/>
      <c r="X48" s="532"/>
      <c r="Y48" s="550"/>
      <c r="Z48" s="839"/>
      <c r="AA48" s="533"/>
    </row>
    <row r="49" spans="2:27" ht="24.95" customHeight="1">
      <c r="B49" s="258" t="s">
        <v>811</v>
      </c>
      <c r="C49" s="542" t="s">
        <v>526</v>
      </c>
      <c r="D49" s="558"/>
      <c r="E49" s="537"/>
      <c r="F49" s="559"/>
      <c r="G49" s="560"/>
      <c r="H49" s="561"/>
      <c r="I49" s="561"/>
      <c r="J49" s="561"/>
      <c r="K49" s="562"/>
      <c r="L49" s="563"/>
      <c r="M49" s="563"/>
      <c r="N49" s="563"/>
      <c r="O49" s="563"/>
      <c r="P49" s="563"/>
      <c r="Q49" s="563"/>
      <c r="R49" s="563"/>
      <c r="S49" s="563"/>
      <c r="T49" s="563"/>
      <c r="U49" s="563"/>
      <c r="V49" s="563"/>
      <c r="W49" s="563"/>
      <c r="X49" s="563"/>
      <c r="Y49" s="561"/>
      <c r="Z49" s="798">
        <f>Z50+Z51+Z52+Z53+Z54</f>
        <v>0</v>
      </c>
      <c r="AA49" s="533"/>
    </row>
    <row r="50" spans="2:27" ht="24.95" customHeight="1">
      <c r="B50" s="258">
        <v>360</v>
      </c>
      <c r="C50" s="536" t="s">
        <v>527</v>
      </c>
      <c r="D50" s="558"/>
      <c r="E50" s="537"/>
      <c r="F50" s="559"/>
      <c r="G50" s="560"/>
      <c r="H50" s="561"/>
      <c r="I50" s="561"/>
      <c r="J50" s="561"/>
      <c r="K50" s="562"/>
      <c r="L50" s="563"/>
      <c r="M50" s="563"/>
      <c r="N50" s="563"/>
      <c r="O50" s="563"/>
      <c r="P50" s="563"/>
      <c r="Q50" s="563"/>
      <c r="R50" s="563"/>
      <c r="S50" s="563"/>
      <c r="T50" s="563"/>
      <c r="U50" s="563"/>
      <c r="V50" s="563"/>
      <c r="W50" s="563"/>
      <c r="X50" s="563"/>
      <c r="Y50" s="561"/>
      <c r="Z50" s="841"/>
      <c r="AA50" s="533"/>
    </row>
    <row r="51" spans="2:27" ht="24.95" customHeight="1">
      <c r="B51" s="258">
        <v>370</v>
      </c>
      <c r="C51" s="536" t="s">
        <v>528</v>
      </c>
      <c r="D51" s="558"/>
      <c r="E51" s="537"/>
      <c r="F51" s="559"/>
      <c r="G51" s="560"/>
      <c r="H51" s="561"/>
      <c r="I51" s="561"/>
      <c r="J51" s="561"/>
      <c r="K51" s="562"/>
      <c r="L51" s="563"/>
      <c r="M51" s="563"/>
      <c r="N51" s="563"/>
      <c r="O51" s="563"/>
      <c r="P51" s="563"/>
      <c r="Q51" s="563"/>
      <c r="R51" s="563"/>
      <c r="S51" s="563"/>
      <c r="T51" s="563"/>
      <c r="U51" s="563"/>
      <c r="V51" s="563"/>
      <c r="W51" s="563"/>
      <c r="X51" s="563"/>
      <c r="Y51" s="561"/>
      <c r="Z51" s="841"/>
      <c r="AA51" s="533"/>
    </row>
    <row r="52" spans="2:27" ht="24.95" customHeight="1">
      <c r="B52" s="258">
        <v>380</v>
      </c>
      <c r="C52" s="536" t="s">
        <v>529</v>
      </c>
      <c r="D52" s="558"/>
      <c r="E52" s="537"/>
      <c r="F52" s="559"/>
      <c r="G52" s="560"/>
      <c r="H52" s="561"/>
      <c r="I52" s="561"/>
      <c r="J52" s="561"/>
      <c r="K52" s="562"/>
      <c r="L52" s="563"/>
      <c r="M52" s="563"/>
      <c r="N52" s="563"/>
      <c r="O52" s="563"/>
      <c r="P52" s="563"/>
      <c r="Q52" s="563"/>
      <c r="R52" s="563"/>
      <c r="S52" s="563"/>
      <c r="T52" s="563"/>
      <c r="U52" s="563"/>
      <c r="V52" s="563"/>
      <c r="W52" s="563"/>
      <c r="X52" s="563"/>
      <c r="Y52" s="561"/>
      <c r="Z52" s="841"/>
      <c r="AA52" s="533"/>
    </row>
    <row r="53" spans="2:27" ht="24.95" customHeight="1">
      <c r="B53" s="761" t="s">
        <v>530</v>
      </c>
      <c r="C53" s="1145" t="s">
        <v>531</v>
      </c>
      <c r="D53" s="767"/>
      <c r="E53" s="768"/>
      <c r="F53" s="1141"/>
      <c r="G53" s="604"/>
      <c r="H53" s="605"/>
      <c r="I53" s="605"/>
      <c r="J53" s="605"/>
      <c r="K53" s="606"/>
      <c r="L53" s="607"/>
      <c r="M53" s="607"/>
      <c r="N53" s="607"/>
      <c r="O53" s="607"/>
      <c r="P53" s="607"/>
      <c r="Q53" s="607"/>
      <c r="R53" s="607"/>
      <c r="S53" s="607"/>
      <c r="T53" s="607"/>
      <c r="U53" s="607"/>
      <c r="V53" s="607"/>
      <c r="W53" s="607"/>
      <c r="X53" s="607"/>
      <c r="Y53" s="605"/>
      <c r="Z53" s="843"/>
      <c r="AA53" s="571"/>
    </row>
    <row r="54" spans="2:27" ht="24.95" customHeight="1" thickBot="1">
      <c r="B54" s="277">
        <v>390</v>
      </c>
      <c r="C54" s="564" t="s">
        <v>532</v>
      </c>
      <c r="D54" s="565"/>
      <c r="E54" s="565"/>
      <c r="F54" s="566"/>
      <c r="G54" s="567"/>
      <c r="H54" s="568"/>
      <c r="I54" s="568"/>
      <c r="J54" s="568"/>
      <c r="K54" s="569"/>
      <c r="L54" s="570"/>
      <c r="M54" s="570"/>
      <c r="N54" s="570"/>
      <c r="O54" s="570"/>
      <c r="P54" s="570"/>
      <c r="Q54" s="570"/>
      <c r="R54" s="570"/>
      <c r="S54" s="570"/>
      <c r="T54" s="570"/>
      <c r="U54" s="570"/>
      <c r="V54" s="570"/>
      <c r="W54" s="570"/>
      <c r="X54" s="570"/>
      <c r="Y54" s="568"/>
      <c r="Z54" s="811"/>
      <c r="AA54" s="571"/>
    </row>
    <row r="55" spans="2:27" ht="15">
      <c r="B55" s="284"/>
      <c r="C55" s="285"/>
      <c r="D55" s="285"/>
      <c r="E55" s="285"/>
      <c r="F55" s="285"/>
      <c r="G55" s="286"/>
      <c r="H55" s="286"/>
      <c r="I55" s="286"/>
      <c r="J55" s="286"/>
      <c r="K55" s="284"/>
      <c r="L55" s="286"/>
      <c r="M55" s="286"/>
      <c r="N55" s="286"/>
      <c r="O55" s="286"/>
      <c r="P55" s="286"/>
      <c r="Q55" s="286"/>
      <c r="R55" s="286"/>
      <c r="S55" s="286"/>
      <c r="T55" s="286"/>
      <c r="U55" s="286"/>
      <c r="V55" s="286"/>
      <c r="W55" s="286"/>
      <c r="X55" s="286"/>
      <c r="Y55" s="286"/>
      <c r="Z55" s="285"/>
      <c r="AA55" s="285"/>
    </row>
  </sheetData>
  <sheetProtection algorithmName="SHA-512" hashValue="hdm6YZca7jVmpN8Bhmd4WiRM54Dj/m6wIVNtb0baTNeQNG36ZAXn/G1WRgVCNIvxOpFPaZ2scD0rnc5NMljv0A==" saltValue="lpJkE0Q4EFxdPfnrFgQ3Hg==" spinCount="100000" sheet="1" objects="1" scenarios="1"/>
  <mergeCells count="17">
    <mergeCell ref="Y7:Y8"/>
    <mergeCell ref="C12:F12"/>
    <mergeCell ref="B2:AA2"/>
    <mergeCell ref="G6:Y6"/>
    <mergeCell ref="Z6:Z8"/>
    <mergeCell ref="AA6:AA8"/>
    <mergeCell ref="G7:H7"/>
    <mergeCell ref="I7:J7"/>
    <mergeCell ref="K7:K8"/>
    <mergeCell ref="L7:M8"/>
    <mergeCell ref="N7:N8"/>
    <mergeCell ref="O7:P8"/>
    <mergeCell ref="C13:F13"/>
    <mergeCell ref="Q7:R8"/>
    <mergeCell ref="S7:S8"/>
    <mergeCell ref="T7:U8"/>
    <mergeCell ref="V7:X7"/>
  </mergeCells>
  <printOptions horizontalCentered="1" verticalCentered="1"/>
  <pageMargins left="0.31496062992125984" right="0.31496062992125984" top="0.74803149606299213" bottom="0.74803149606299213" header="0.31496062992125984" footer="0.31496062992125984"/>
  <pageSetup paperSize="8" scale="33" orientation="landscape" r:id="rId1"/>
  <headerFooter scaleWithDoc="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66">
    <tabColor theme="4" tint="0.59999389629810485"/>
    <pageSetUpPr fitToPage="1"/>
  </sheetPr>
  <dimension ref="B1:AA55"/>
  <sheetViews>
    <sheetView showGridLines="0" zoomScale="40" zoomScaleNormal="40" zoomScaleSheetLayoutView="25" workbookViewId="0">
      <selection activeCell="F4" sqref="F4"/>
    </sheetView>
  </sheetViews>
  <sheetFormatPr defaultColWidth="11.625" defaultRowHeight="12.75"/>
  <cols>
    <col min="1" max="1" width="2.25" style="220" customWidth="1"/>
    <col min="2" max="2" width="11.625" style="219" customWidth="1"/>
    <col min="3" max="3" width="7.5" style="220" customWidth="1"/>
    <col min="4" max="4" width="6.25" style="220" customWidth="1"/>
    <col min="5" max="5" width="28.25" style="220" customWidth="1"/>
    <col min="6" max="6" width="55.625" style="220" customWidth="1"/>
    <col min="7" max="10" width="19.875" style="221" customWidth="1"/>
    <col min="11" max="11" width="19.875" style="219" customWidth="1"/>
    <col min="12" max="13" width="19.875" style="221" customWidth="1"/>
    <col min="14" max="14" width="21.5" style="221" customWidth="1"/>
    <col min="15" max="18" width="19.875" style="221" customWidth="1"/>
    <col min="19" max="19" width="21.625" style="221" customWidth="1"/>
    <col min="20" max="25" width="19.875" style="221" customWidth="1"/>
    <col min="26" max="26" width="19.875" style="220" customWidth="1"/>
    <col min="27" max="27" width="20.625" style="220" customWidth="1"/>
    <col min="28" max="268" width="10" style="220" customWidth="1"/>
    <col min="269" max="16384" width="11.625" style="220"/>
  </cols>
  <sheetData>
    <row r="1" spans="2:27" ht="13.5" thickBot="1"/>
    <row r="2" spans="2:27" s="222" customFormat="1" ht="36" customHeight="1" thickBot="1">
      <c r="B2" s="1379" t="s">
        <v>475</v>
      </c>
      <c r="C2" s="1380"/>
      <c r="D2" s="1380"/>
      <c r="E2" s="1380"/>
      <c r="F2" s="1380"/>
      <c r="G2" s="1380"/>
      <c r="H2" s="1380"/>
      <c r="I2" s="1380"/>
      <c r="J2" s="1380"/>
      <c r="K2" s="1380"/>
      <c r="L2" s="1380"/>
      <c r="M2" s="1380"/>
      <c r="N2" s="1380"/>
      <c r="O2" s="1380"/>
      <c r="P2" s="1380"/>
      <c r="Q2" s="1380"/>
      <c r="R2" s="1380"/>
      <c r="S2" s="1380"/>
      <c r="T2" s="1380"/>
      <c r="U2" s="1380"/>
      <c r="V2" s="1380"/>
      <c r="W2" s="1380"/>
      <c r="X2" s="1380"/>
      <c r="Y2" s="1380"/>
      <c r="Z2" s="1380"/>
      <c r="AA2" s="1381"/>
    </row>
    <row r="3" spans="2:27" s="224" customFormat="1" ht="9" customHeight="1">
      <c r="B3" s="223"/>
      <c r="C3" s="223"/>
      <c r="D3" s="223"/>
      <c r="E3" s="223"/>
      <c r="F3" s="223"/>
      <c r="G3" s="223"/>
      <c r="H3" s="223"/>
      <c r="I3" s="223"/>
      <c r="J3" s="223"/>
      <c r="K3" s="515"/>
      <c r="L3" s="223"/>
      <c r="M3" s="223"/>
      <c r="N3" s="223"/>
      <c r="O3" s="223"/>
      <c r="P3" s="223"/>
      <c r="Q3" s="223"/>
      <c r="R3" s="223"/>
      <c r="S3" s="223"/>
      <c r="T3" s="223"/>
      <c r="U3" s="223"/>
      <c r="V3" s="223"/>
      <c r="W3" s="223"/>
      <c r="X3" s="223"/>
      <c r="Y3" s="223"/>
      <c r="Z3" s="223"/>
      <c r="AA3" s="223"/>
    </row>
    <row r="4" spans="2:27" s="227" customFormat="1" ht="29.25" customHeight="1">
      <c r="B4" s="225"/>
      <c r="C4" s="226" t="s">
        <v>476</v>
      </c>
      <c r="F4" s="516" t="s">
        <v>1005</v>
      </c>
      <c r="G4" s="228"/>
      <c r="H4" s="228"/>
      <c r="I4" s="229"/>
      <c r="J4" s="229"/>
      <c r="K4" s="517"/>
      <c r="L4" s="229"/>
      <c r="M4" s="229"/>
      <c r="N4" s="229"/>
      <c r="O4" s="229"/>
      <c r="P4" s="229"/>
      <c r="Q4" s="229"/>
      <c r="R4" s="229"/>
      <c r="S4" s="229"/>
      <c r="T4" s="229"/>
      <c r="U4" s="229"/>
      <c r="V4" s="229"/>
      <c r="W4" s="229"/>
      <c r="X4" s="229"/>
      <c r="Y4" s="229"/>
    </row>
    <row r="5" spans="2:27" s="227" customFormat="1" ht="9.75" customHeight="1" thickBot="1">
      <c r="B5" s="225"/>
      <c r="C5" s="222"/>
      <c r="G5" s="228"/>
      <c r="I5" s="229"/>
      <c r="J5" s="229"/>
      <c r="K5" s="517"/>
      <c r="L5" s="229"/>
      <c r="M5" s="229"/>
      <c r="N5" s="229"/>
      <c r="O5" s="229"/>
      <c r="P5" s="229"/>
      <c r="Q5" s="229"/>
      <c r="R5" s="229"/>
      <c r="S5" s="229"/>
      <c r="T5" s="229"/>
      <c r="U5" s="229"/>
      <c r="V5" s="229"/>
      <c r="W5" s="229"/>
      <c r="X5" s="229"/>
      <c r="Y5" s="229"/>
    </row>
    <row r="6" spans="2:27" ht="15.75" customHeight="1">
      <c r="B6" s="230"/>
      <c r="C6" s="231"/>
      <c r="D6" s="231"/>
      <c r="E6" s="231"/>
      <c r="F6" s="232"/>
      <c r="G6" s="1382" t="s">
        <v>477</v>
      </c>
      <c r="H6" s="1382"/>
      <c r="I6" s="1382"/>
      <c r="J6" s="1382"/>
      <c r="K6" s="1382"/>
      <c r="L6" s="1382"/>
      <c r="M6" s="1382"/>
      <c r="N6" s="1382"/>
      <c r="O6" s="1382"/>
      <c r="P6" s="1382"/>
      <c r="Q6" s="1382"/>
      <c r="R6" s="1382"/>
      <c r="S6" s="1382"/>
      <c r="T6" s="1382"/>
      <c r="U6" s="1382"/>
      <c r="V6" s="1382"/>
      <c r="W6" s="1382"/>
      <c r="X6" s="1382"/>
      <c r="Y6" s="1383"/>
      <c r="Z6" s="1384" t="s">
        <v>449</v>
      </c>
      <c r="AA6" s="1387" t="s">
        <v>478</v>
      </c>
    </row>
    <row r="7" spans="2:27" ht="67.5" customHeight="1">
      <c r="B7" s="233"/>
      <c r="C7" s="234"/>
      <c r="D7" s="234"/>
      <c r="E7" s="234"/>
      <c r="F7" s="235"/>
      <c r="G7" s="1389" t="s">
        <v>479</v>
      </c>
      <c r="H7" s="1390"/>
      <c r="I7" s="1391" t="s">
        <v>480</v>
      </c>
      <c r="J7" s="1390"/>
      <c r="K7" s="1392" t="s">
        <v>764</v>
      </c>
      <c r="L7" s="1401" t="s">
        <v>765</v>
      </c>
      <c r="M7" s="1402"/>
      <c r="N7" s="1392" t="s">
        <v>766</v>
      </c>
      <c r="O7" s="1401" t="s">
        <v>767</v>
      </c>
      <c r="P7" s="1402"/>
      <c r="Q7" s="1401" t="s">
        <v>768</v>
      </c>
      <c r="R7" s="1402"/>
      <c r="S7" s="1400" t="s">
        <v>769</v>
      </c>
      <c r="T7" s="1401" t="s">
        <v>770</v>
      </c>
      <c r="U7" s="1402"/>
      <c r="V7" s="1391" t="s">
        <v>771</v>
      </c>
      <c r="W7" s="1389"/>
      <c r="X7" s="1390"/>
      <c r="Y7" s="1392" t="s">
        <v>481</v>
      </c>
      <c r="Z7" s="1385"/>
      <c r="AA7" s="1388"/>
    </row>
    <row r="8" spans="2:27" ht="49.5" customHeight="1">
      <c r="B8" s="233"/>
      <c r="C8" s="234"/>
      <c r="D8" s="234"/>
      <c r="E8" s="234"/>
      <c r="F8" s="235"/>
      <c r="G8" s="1142" t="s">
        <v>482</v>
      </c>
      <c r="H8" s="1143" t="s">
        <v>483</v>
      </c>
      <c r="I8" s="238" t="s">
        <v>482</v>
      </c>
      <c r="J8" s="238" t="s">
        <v>483</v>
      </c>
      <c r="K8" s="1386"/>
      <c r="L8" s="1398"/>
      <c r="M8" s="1399"/>
      <c r="N8" s="1386"/>
      <c r="O8" s="1398"/>
      <c r="P8" s="1399"/>
      <c r="Q8" s="1398"/>
      <c r="R8" s="1399"/>
      <c r="S8" s="1400"/>
      <c r="T8" s="1398"/>
      <c r="U8" s="1399"/>
      <c r="V8" s="238" t="s">
        <v>772</v>
      </c>
      <c r="W8" s="238" t="s">
        <v>773</v>
      </c>
      <c r="X8" s="238" t="s">
        <v>774</v>
      </c>
      <c r="Y8" s="1386"/>
      <c r="Z8" s="1386"/>
      <c r="AA8" s="1388"/>
    </row>
    <row r="9" spans="2:27" ht="20.25" customHeight="1">
      <c r="B9" s="239"/>
      <c r="C9" s="240"/>
      <c r="D9" s="240"/>
      <c r="E9" s="240"/>
      <c r="F9" s="241"/>
      <c r="G9" s="1144" t="s">
        <v>775</v>
      </c>
      <c r="H9" s="243" t="s">
        <v>776</v>
      </c>
      <c r="I9" s="244" t="s">
        <v>777</v>
      </c>
      <c r="J9" s="244" t="s">
        <v>778</v>
      </c>
      <c r="K9" s="244"/>
      <c r="L9" s="238" t="s">
        <v>482</v>
      </c>
      <c r="M9" s="238" t="s">
        <v>483</v>
      </c>
      <c r="N9" s="244"/>
      <c r="O9" s="238" t="s">
        <v>482</v>
      </c>
      <c r="P9" s="238" t="s">
        <v>483</v>
      </c>
      <c r="Q9" s="238" t="s">
        <v>482</v>
      </c>
      <c r="R9" s="238" t="s">
        <v>483</v>
      </c>
      <c r="S9" s="244"/>
      <c r="T9" s="238" t="s">
        <v>482</v>
      </c>
      <c r="U9" s="238" t="s">
        <v>483</v>
      </c>
      <c r="V9" s="244"/>
      <c r="W9" s="244"/>
      <c r="X9" s="244"/>
      <c r="Y9" s="244" t="s">
        <v>779</v>
      </c>
      <c r="Z9" s="245" t="s">
        <v>780</v>
      </c>
      <c r="AA9" s="246" t="s">
        <v>781</v>
      </c>
    </row>
    <row r="10" spans="2:27" ht="24.95" customHeight="1">
      <c r="B10" s="247" t="s">
        <v>775</v>
      </c>
      <c r="C10" s="518" t="s">
        <v>484</v>
      </c>
      <c r="D10" s="519"/>
      <c r="E10" s="519"/>
      <c r="F10" s="520"/>
      <c r="G10" s="521"/>
      <c r="H10" s="522"/>
      <c r="I10" s="522"/>
      <c r="J10" s="522"/>
      <c r="K10" s="523"/>
      <c r="L10" s="524"/>
      <c r="M10" s="524"/>
      <c r="N10" s="524"/>
      <c r="O10" s="524"/>
      <c r="P10" s="524"/>
      <c r="Q10" s="524"/>
      <c r="R10" s="524"/>
      <c r="S10" s="524"/>
      <c r="T10" s="524"/>
      <c r="U10" s="524"/>
      <c r="V10" s="524"/>
      <c r="W10" s="524"/>
      <c r="X10" s="524"/>
      <c r="Y10" s="522"/>
      <c r="Z10" s="798">
        <f>Z11+Z37+Z49</f>
        <v>0</v>
      </c>
      <c r="AA10" s="799">
        <f>Z10*12.5</f>
        <v>0</v>
      </c>
    </row>
    <row r="11" spans="2:27" ht="24.95" customHeight="1">
      <c r="B11" s="251" t="s">
        <v>782</v>
      </c>
      <c r="C11" s="526" t="s">
        <v>486</v>
      </c>
      <c r="D11" s="527"/>
      <c r="E11" s="527"/>
      <c r="F11" s="528"/>
      <c r="G11" s="529"/>
      <c r="H11" s="530"/>
      <c r="I11" s="530"/>
      <c r="J11" s="530"/>
      <c r="K11" s="531"/>
      <c r="L11" s="532"/>
      <c r="M11" s="532"/>
      <c r="N11" s="532"/>
      <c r="O11" s="532"/>
      <c r="P11" s="532"/>
      <c r="Q11" s="532"/>
      <c r="R11" s="532"/>
      <c r="S11" s="532"/>
      <c r="T11" s="532"/>
      <c r="U11" s="532"/>
      <c r="V11" s="532"/>
      <c r="W11" s="532"/>
      <c r="X11" s="532"/>
      <c r="Y11" s="530"/>
      <c r="Z11" s="798">
        <f>Z33+Z14</f>
        <v>0</v>
      </c>
      <c r="AA11" s="533"/>
    </row>
    <row r="12" spans="2:27" ht="24.95" customHeight="1">
      <c r="B12" s="251" t="s">
        <v>783</v>
      </c>
      <c r="C12" s="1393" t="s">
        <v>488</v>
      </c>
      <c r="D12" s="1394"/>
      <c r="E12" s="1394"/>
      <c r="F12" s="1395"/>
      <c r="G12" s="801"/>
      <c r="H12" s="802"/>
      <c r="I12" s="831"/>
      <c r="J12" s="831"/>
      <c r="K12" s="531"/>
      <c r="L12" s="532"/>
      <c r="M12" s="532"/>
      <c r="N12" s="532"/>
      <c r="O12" s="532"/>
      <c r="P12" s="532"/>
      <c r="Q12" s="532"/>
      <c r="R12" s="532"/>
      <c r="S12" s="532"/>
      <c r="T12" s="532"/>
      <c r="U12" s="532"/>
      <c r="V12" s="532"/>
      <c r="W12" s="532"/>
      <c r="X12" s="532"/>
      <c r="Y12" s="530"/>
      <c r="Z12" s="534"/>
      <c r="AA12" s="535"/>
    </row>
    <row r="13" spans="2:27" ht="24.95" customHeight="1">
      <c r="B13" s="251" t="s">
        <v>784</v>
      </c>
      <c r="C13" s="1393" t="s">
        <v>490</v>
      </c>
      <c r="D13" s="1394"/>
      <c r="E13" s="1394"/>
      <c r="F13" s="1395"/>
      <c r="G13" s="801"/>
      <c r="H13" s="802"/>
      <c r="I13" s="831"/>
      <c r="J13" s="831"/>
      <c r="K13" s="531"/>
      <c r="L13" s="532"/>
      <c r="M13" s="532"/>
      <c r="N13" s="532"/>
      <c r="O13" s="532"/>
      <c r="P13" s="532"/>
      <c r="Q13" s="532"/>
      <c r="R13" s="532"/>
      <c r="S13" s="532"/>
      <c r="T13" s="532"/>
      <c r="U13" s="532"/>
      <c r="V13" s="532"/>
      <c r="W13" s="532"/>
      <c r="X13" s="532"/>
      <c r="Y13" s="530"/>
      <c r="Z13" s="534"/>
      <c r="AA13" s="535"/>
    </row>
    <row r="14" spans="2:27" ht="24.95" customHeight="1">
      <c r="B14" s="258" t="s">
        <v>776</v>
      </c>
      <c r="C14" s="536" t="s">
        <v>491</v>
      </c>
      <c r="D14" s="537"/>
      <c r="E14" s="537"/>
      <c r="F14" s="538"/>
      <c r="G14" s="798">
        <f>G15+G20+G24</f>
        <v>0</v>
      </c>
      <c r="H14" s="798">
        <f>H15+H20+H24</f>
        <v>0</v>
      </c>
      <c r="I14" s="798">
        <f t="shared" ref="I14:J14" si="0">I15+I20+I24</f>
        <v>0</v>
      </c>
      <c r="J14" s="798">
        <f t="shared" si="0"/>
        <v>0</v>
      </c>
      <c r="K14" s="531"/>
      <c r="L14" s="532"/>
      <c r="M14" s="532"/>
      <c r="N14" s="532"/>
      <c r="O14" s="532"/>
      <c r="P14" s="532"/>
      <c r="Q14" s="532"/>
      <c r="R14" s="532"/>
      <c r="S14" s="532"/>
      <c r="T14" s="539">
        <f>T15+T20+T24</f>
        <v>0</v>
      </c>
      <c r="U14" s="539">
        <f>U15+U20+U24</f>
        <v>0</v>
      </c>
      <c r="V14" s="539">
        <f>MIN(MAX(T15,T20),MAX(U15,U20))</f>
        <v>0</v>
      </c>
      <c r="W14" s="539">
        <f>MIN(MAX(T20-V14,T24),MAX(U20-V14,U24))</f>
        <v>0</v>
      </c>
      <c r="X14" s="539">
        <f>MIN(IF(MAX(T15-V14,T24-W14)&gt;0,MAX(T15-V14,T24-W14),0),IF(MAX(U15-V14,U24-W14)&gt;0,MAX(U15-V14,U24-W14,0)))</f>
        <v>0</v>
      </c>
      <c r="Y14" s="1140">
        <f>SUM(N16:N19)+SUM(N21:N23)+SUM(N25:N32)+S15+S20+S24+V14+W14+X14+ABS(T14-U14)</f>
        <v>0</v>
      </c>
      <c r="Z14" s="1140">
        <f>((SUM(N16:N19)+SUM(N21:N23)+SUM(N25:N32))*10%)+(S15*40%)+(S20*30%)+(S24*30%)+((V14+W14)*40%)+(X14*150%)+(ABS(T14-U14)*100%)</f>
        <v>0</v>
      </c>
      <c r="AA14" s="533"/>
    </row>
    <row r="15" spans="2:27" ht="24.95" customHeight="1">
      <c r="B15" s="258" t="s">
        <v>777</v>
      </c>
      <c r="C15" s="540" t="s">
        <v>492</v>
      </c>
      <c r="D15" s="537"/>
      <c r="E15" s="537"/>
      <c r="F15" s="541"/>
      <c r="G15" s="801"/>
      <c r="H15" s="802"/>
      <c r="I15" s="798">
        <f>SUM(I16:I19)</f>
        <v>0</v>
      </c>
      <c r="J15" s="798">
        <f>SUM(J16:J19)</f>
        <v>0</v>
      </c>
      <c r="K15" s="531"/>
      <c r="L15" s="532"/>
      <c r="M15" s="532"/>
      <c r="N15" s="532"/>
      <c r="O15" s="532"/>
      <c r="P15" s="532"/>
      <c r="Q15" s="539">
        <f>SUM(O16:O19)</f>
        <v>0</v>
      </c>
      <c r="R15" s="539">
        <f>SUM(P16:P19)</f>
        <v>0</v>
      </c>
      <c r="S15" s="539">
        <f>MIN(Q15:R15)</f>
        <v>0</v>
      </c>
      <c r="T15" s="539">
        <f>IF(Q15&gt;R15,Q15-S15,0)</f>
        <v>0</v>
      </c>
      <c r="U15" s="539">
        <f>IF(R15&gt;Q15,R15-S15,0)</f>
        <v>0</v>
      </c>
      <c r="V15" s="532"/>
      <c r="W15" s="532"/>
      <c r="X15" s="532"/>
      <c r="Y15" s="534"/>
      <c r="Z15" s="530"/>
      <c r="AA15" s="533"/>
    </row>
    <row r="16" spans="2:27" ht="24.95" customHeight="1">
      <c r="B16" s="258" t="s">
        <v>778</v>
      </c>
      <c r="C16" s="542"/>
      <c r="D16" s="537" t="s">
        <v>493</v>
      </c>
      <c r="E16" s="537"/>
      <c r="F16" s="541"/>
      <c r="G16" s="832"/>
      <c r="H16" s="833"/>
      <c r="I16" s="802"/>
      <c r="J16" s="802"/>
      <c r="K16" s="543">
        <v>0</v>
      </c>
      <c r="L16" s="539">
        <f>I16*K16</f>
        <v>0</v>
      </c>
      <c r="M16" s="539">
        <f>J16*K16</f>
        <v>0</v>
      </c>
      <c r="N16" s="539">
        <f>MIN(L16:M16)</f>
        <v>0</v>
      </c>
      <c r="O16" s="539">
        <f>IF(L16&gt;M16,L16-N16,0)</f>
        <v>0</v>
      </c>
      <c r="P16" s="539">
        <f>IF(M16&gt;L16,M16-N16,0)</f>
        <v>0</v>
      </c>
      <c r="Q16" s="532"/>
      <c r="R16" s="532"/>
      <c r="S16" s="532"/>
      <c r="T16" s="532"/>
      <c r="U16" s="532"/>
      <c r="V16" s="532"/>
      <c r="W16" s="532"/>
      <c r="X16" s="532"/>
      <c r="Y16" s="534"/>
      <c r="Z16" s="530"/>
      <c r="AA16" s="533"/>
    </row>
    <row r="17" spans="2:27" ht="24.95" customHeight="1">
      <c r="B17" s="258" t="s">
        <v>779</v>
      </c>
      <c r="C17" s="542"/>
      <c r="D17" s="537" t="s">
        <v>494</v>
      </c>
      <c r="E17" s="537"/>
      <c r="F17" s="541"/>
      <c r="G17" s="832"/>
      <c r="H17" s="833"/>
      <c r="I17" s="802"/>
      <c r="J17" s="802"/>
      <c r="K17" s="543">
        <v>2E-3</v>
      </c>
      <c r="L17" s="539">
        <f t="shared" ref="L17:L32" si="1">I17*K17</f>
        <v>0</v>
      </c>
      <c r="M17" s="539">
        <f t="shared" ref="M17:M32" si="2">J17*K17</f>
        <v>0</v>
      </c>
      <c r="N17" s="539">
        <f t="shared" ref="N17:N32" si="3">MIN(L17:M17)</f>
        <v>0</v>
      </c>
      <c r="O17" s="539">
        <f t="shared" ref="O17:O32" si="4">IF(L17&gt;M17,L17-N17,0)</f>
        <v>0</v>
      </c>
      <c r="P17" s="539">
        <f t="shared" ref="P17:P32" si="5">IF(M17&gt;L17,M17-N17,0)</f>
        <v>0</v>
      </c>
      <c r="Q17" s="532"/>
      <c r="R17" s="532"/>
      <c r="S17" s="532"/>
      <c r="T17" s="532"/>
      <c r="U17" s="532"/>
      <c r="V17" s="532"/>
      <c r="W17" s="532"/>
      <c r="X17" s="532"/>
      <c r="Y17" s="534"/>
      <c r="Z17" s="530"/>
      <c r="AA17" s="533"/>
    </row>
    <row r="18" spans="2:27" ht="24.95" customHeight="1">
      <c r="B18" s="258" t="s">
        <v>780</v>
      </c>
      <c r="C18" s="542"/>
      <c r="D18" s="537" t="s">
        <v>495</v>
      </c>
      <c r="E18" s="537"/>
      <c r="F18" s="541"/>
      <c r="G18" s="832"/>
      <c r="H18" s="833"/>
      <c r="I18" s="802"/>
      <c r="J18" s="802"/>
      <c r="K18" s="543">
        <v>4.0000000000000001E-3</v>
      </c>
      <c r="L18" s="539">
        <f t="shared" si="1"/>
        <v>0</v>
      </c>
      <c r="M18" s="539">
        <f t="shared" si="2"/>
        <v>0</v>
      </c>
      <c r="N18" s="539">
        <f t="shared" si="3"/>
        <v>0</v>
      </c>
      <c r="O18" s="539">
        <f t="shared" si="4"/>
        <v>0</v>
      </c>
      <c r="P18" s="539">
        <f t="shared" si="5"/>
        <v>0</v>
      </c>
      <c r="Q18" s="532"/>
      <c r="R18" s="532"/>
      <c r="S18" s="532"/>
      <c r="T18" s="532"/>
      <c r="U18" s="532"/>
      <c r="V18" s="532"/>
      <c r="W18" s="532"/>
      <c r="X18" s="532"/>
      <c r="Y18" s="534"/>
      <c r="Z18" s="530"/>
      <c r="AA18" s="533"/>
    </row>
    <row r="19" spans="2:27" ht="24.95" customHeight="1">
      <c r="B19" s="258" t="s">
        <v>781</v>
      </c>
      <c r="C19" s="542"/>
      <c r="D19" s="537" t="s">
        <v>496</v>
      </c>
      <c r="E19" s="537"/>
      <c r="F19" s="541"/>
      <c r="G19" s="832"/>
      <c r="H19" s="833"/>
      <c r="I19" s="802"/>
      <c r="J19" s="802"/>
      <c r="K19" s="543">
        <v>7.0000000000000001E-3</v>
      </c>
      <c r="L19" s="539">
        <f t="shared" si="1"/>
        <v>0</v>
      </c>
      <c r="M19" s="539">
        <f t="shared" si="2"/>
        <v>0</v>
      </c>
      <c r="N19" s="539">
        <f t="shared" si="3"/>
        <v>0</v>
      </c>
      <c r="O19" s="539">
        <f t="shared" si="4"/>
        <v>0</v>
      </c>
      <c r="P19" s="539">
        <f t="shared" si="5"/>
        <v>0</v>
      </c>
      <c r="Q19" s="532"/>
      <c r="R19" s="532"/>
      <c r="S19" s="532"/>
      <c r="T19" s="532"/>
      <c r="U19" s="532"/>
      <c r="V19" s="532"/>
      <c r="W19" s="532"/>
      <c r="X19" s="532"/>
      <c r="Y19" s="534"/>
      <c r="Z19" s="530"/>
      <c r="AA19" s="533"/>
    </row>
    <row r="20" spans="2:27" ht="24.95" customHeight="1">
      <c r="B20" s="258" t="s">
        <v>785</v>
      </c>
      <c r="C20" s="540" t="s">
        <v>497</v>
      </c>
      <c r="D20" s="537"/>
      <c r="E20" s="537"/>
      <c r="F20" s="541"/>
      <c r="G20" s="801"/>
      <c r="H20" s="802"/>
      <c r="I20" s="798">
        <f>SUM(I21:I23)</f>
        <v>0</v>
      </c>
      <c r="J20" s="798">
        <f>SUM(J21:J23)</f>
        <v>0</v>
      </c>
      <c r="K20" s="544"/>
      <c r="L20" s="532"/>
      <c r="M20" s="532"/>
      <c r="N20" s="532"/>
      <c r="O20" s="532"/>
      <c r="P20" s="532"/>
      <c r="Q20" s="539">
        <f>SUM(O21:O23)</f>
        <v>0</v>
      </c>
      <c r="R20" s="539">
        <f>SUM(P21:P23)</f>
        <v>0</v>
      </c>
      <c r="S20" s="539">
        <f>MIN(Q20:R20)</f>
        <v>0</v>
      </c>
      <c r="T20" s="539">
        <f>IF(Q20&gt;R20,Q20-S20,0)</f>
        <v>0</v>
      </c>
      <c r="U20" s="539">
        <f>IF(R20&gt;Q20,R20-S20,0)</f>
        <v>0</v>
      </c>
      <c r="V20" s="532"/>
      <c r="W20" s="532"/>
      <c r="X20" s="532"/>
      <c r="Y20" s="534"/>
      <c r="Z20" s="530"/>
      <c r="AA20" s="533"/>
    </row>
    <row r="21" spans="2:27" ht="24.95" customHeight="1">
      <c r="B21" s="258" t="s">
        <v>786</v>
      </c>
      <c r="C21" s="542"/>
      <c r="D21" s="537" t="s">
        <v>498</v>
      </c>
      <c r="E21" s="537"/>
      <c r="F21" s="541"/>
      <c r="G21" s="832"/>
      <c r="H21" s="833"/>
      <c r="I21" s="802"/>
      <c r="J21" s="802"/>
      <c r="K21" s="543">
        <v>1.2500000000000001E-2</v>
      </c>
      <c r="L21" s="539">
        <f t="shared" si="1"/>
        <v>0</v>
      </c>
      <c r="M21" s="539">
        <f t="shared" si="2"/>
        <v>0</v>
      </c>
      <c r="N21" s="539">
        <f t="shared" si="3"/>
        <v>0</v>
      </c>
      <c r="O21" s="539">
        <f t="shared" si="4"/>
        <v>0</v>
      </c>
      <c r="P21" s="539">
        <f t="shared" si="5"/>
        <v>0</v>
      </c>
      <c r="Q21" s="532"/>
      <c r="R21" s="532"/>
      <c r="S21" s="532"/>
      <c r="T21" s="532"/>
      <c r="U21" s="532"/>
      <c r="V21" s="532"/>
      <c r="W21" s="532"/>
      <c r="X21" s="532"/>
      <c r="Y21" s="534"/>
      <c r="Z21" s="530"/>
      <c r="AA21" s="533"/>
    </row>
    <row r="22" spans="2:27" ht="24.95" customHeight="1">
      <c r="B22" s="258" t="s">
        <v>787</v>
      </c>
      <c r="C22" s="542"/>
      <c r="D22" s="537" t="s">
        <v>499</v>
      </c>
      <c r="E22" s="537"/>
      <c r="F22" s="541"/>
      <c r="G22" s="832"/>
      <c r="H22" s="833"/>
      <c r="I22" s="802"/>
      <c r="J22" s="802"/>
      <c r="K22" s="543">
        <v>1.7500000000000002E-2</v>
      </c>
      <c r="L22" s="539">
        <f t="shared" si="1"/>
        <v>0</v>
      </c>
      <c r="M22" s="539">
        <f t="shared" si="2"/>
        <v>0</v>
      </c>
      <c r="N22" s="539">
        <f t="shared" si="3"/>
        <v>0</v>
      </c>
      <c r="O22" s="539">
        <f t="shared" si="4"/>
        <v>0</v>
      </c>
      <c r="P22" s="539">
        <f t="shared" si="5"/>
        <v>0</v>
      </c>
      <c r="Q22" s="532"/>
      <c r="R22" s="532"/>
      <c r="S22" s="532"/>
      <c r="T22" s="532"/>
      <c r="U22" s="532"/>
      <c r="V22" s="532"/>
      <c r="W22" s="532"/>
      <c r="X22" s="532"/>
      <c r="Y22" s="534"/>
      <c r="Z22" s="530"/>
      <c r="AA22" s="533"/>
    </row>
    <row r="23" spans="2:27" ht="24.95" customHeight="1">
      <c r="B23" s="258" t="s">
        <v>788</v>
      </c>
      <c r="C23" s="542"/>
      <c r="D23" s="537" t="s">
        <v>500</v>
      </c>
      <c r="E23" s="537"/>
      <c r="F23" s="541"/>
      <c r="G23" s="832"/>
      <c r="H23" s="833"/>
      <c r="I23" s="802"/>
      <c r="J23" s="802"/>
      <c r="K23" s="543">
        <v>2.2499999999999999E-2</v>
      </c>
      <c r="L23" s="539">
        <f t="shared" si="1"/>
        <v>0</v>
      </c>
      <c r="M23" s="539">
        <f t="shared" si="2"/>
        <v>0</v>
      </c>
      <c r="N23" s="539">
        <f t="shared" si="3"/>
        <v>0</v>
      </c>
      <c r="O23" s="539">
        <f t="shared" si="4"/>
        <v>0</v>
      </c>
      <c r="P23" s="539">
        <f t="shared" si="5"/>
        <v>0</v>
      </c>
      <c r="Q23" s="532"/>
      <c r="R23" s="532"/>
      <c r="S23" s="532"/>
      <c r="T23" s="532"/>
      <c r="U23" s="532"/>
      <c r="V23" s="532"/>
      <c r="W23" s="532"/>
      <c r="X23" s="532"/>
      <c r="Y23" s="534"/>
      <c r="Z23" s="530"/>
      <c r="AA23" s="533"/>
    </row>
    <row r="24" spans="2:27" ht="24.95" customHeight="1">
      <c r="B24" s="258" t="s">
        <v>789</v>
      </c>
      <c r="C24" s="540" t="s">
        <v>501</v>
      </c>
      <c r="D24" s="537"/>
      <c r="E24" s="537"/>
      <c r="F24" s="541"/>
      <c r="G24" s="801"/>
      <c r="H24" s="802"/>
      <c r="I24" s="798">
        <f>SUM(I25:I32)</f>
        <v>0</v>
      </c>
      <c r="J24" s="798">
        <f>SUM(J25:J32)</f>
        <v>0</v>
      </c>
      <c r="K24" s="544"/>
      <c r="L24" s="532"/>
      <c r="M24" s="532"/>
      <c r="N24" s="532"/>
      <c r="O24" s="532"/>
      <c r="P24" s="532"/>
      <c r="Q24" s="539">
        <f>SUM(O25:O32)</f>
        <v>0</v>
      </c>
      <c r="R24" s="539">
        <f>SUM(P25:P32)</f>
        <v>0</v>
      </c>
      <c r="S24" s="539">
        <f>MIN(Q24:R24)</f>
        <v>0</v>
      </c>
      <c r="T24" s="539">
        <f>IF(Q24&gt;R24,Q24-S24,0)</f>
        <v>0</v>
      </c>
      <c r="U24" s="539">
        <f>IF(R24&gt;Q24,R24-S24,0)</f>
        <v>0</v>
      </c>
      <c r="V24" s="532"/>
      <c r="W24" s="532"/>
      <c r="X24" s="532"/>
      <c r="Y24" s="534"/>
      <c r="Z24" s="530"/>
      <c r="AA24" s="533"/>
    </row>
    <row r="25" spans="2:27" ht="24.95" customHeight="1">
      <c r="B25" s="258" t="s">
        <v>790</v>
      </c>
      <c r="C25" s="542"/>
      <c r="D25" s="537" t="s">
        <v>502</v>
      </c>
      <c r="E25" s="537"/>
      <c r="F25" s="541"/>
      <c r="G25" s="832"/>
      <c r="H25" s="833"/>
      <c r="I25" s="802"/>
      <c r="J25" s="802"/>
      <c r="K25" s="543">
        <v>2.75E-2</v>
      </c>
      <c r="L25" s="539">
        <f t="shared" si="1"/>
        <v>0</v>
      </c>
      <c r="M25" s="539">
        <f t="shared" si="2"/>
        <v>0</v>
      </c>
      <c r="N25" s="539">
        <f t="shared" si="3"/>
        <v>0</v>
      </c>
      <c r="O25" s="539">
        <f t="shared" si="4"/>
        <v>0</v>
      </c>
      <c r="P25" s="539">
        <f t="shared" si="5"/>
        <v>0</v>
      </c>
      <c r="Q25" s="532"/>
      <c r="R25" s="532"/>
      <c r="S25" s="532"/>
      <c r="T25" s="532"/>
      <c r="U25" s="532"/>
      <c r="V25" s="532"/>
      <c r="W25" s="532"/>
      <c r="X25" s="532"/>
      <c r="Y25" s="534"/>
      <c r="Z25" s="530"/>
      <c r="AA25" s="533"/>
    </row>
    <row r="26" spans="2:27" ht="24.95" customHeight="1">
      <c r="B26" s="258" t="s">
        <v>791</v>
      </c>
      <c r="C26" s="542"/>
      <c r="D26" s="537" t="s">
        <v>503</v>
      </c>
      <c r="E26" s="537"/>
      <c r="F26" s="541"/>
      <c r="G26" s="832"/>
      <c r="H26" s="833"/>
      <c r="I26" s="802"/>
      <c r="J26" s="802"/>
      <c r="K26" s="543">
        <v>3.2500000000000001E-2</v>
      </c>
      <c r="L26" s="539">
        <f t="shared" si="1"/>
        <v>0</v>
      </c>
      <c r="M26" s="539">
        <f t="shared" si="2"/>
        <v>0</v>
      </c>
      <c r="N26" s="539">
        <f t="shared" si="3"/>
        <v>0</v>
      </c>
      <c r="O26" s="539">
        <f t="shared" si="4"/>
        <v>0</v>
      </c>
      <c r="P26" s="539">
        <f t="shared" si="5"/>
        <v>0</v>
      </c>
      <c r="Q26" s="532"/>
      <c r="R26" s="532"/>
      <c r="S26" s="532"/>
      <c r="T26" s="532"/>
      <c r="U26" s="532"/>
      <c r="V26" s="532"/>
      <c r="W26" s="532"/>
      <c r="X26" s="532"/>
      <c r="Y26" s="534"/>
      <c r="Z26" s="530"/>
      <c r="AA26" s="533"/>
    </row>
    <row r="27" spans="2:27" ht="24.95" customHeight="1">
      <c r="B27" s="258" t="s">
        <v>792</v>
      </c>
      <c r="C27" s="542"/>
      <c r="D27" s="537" t="s">
        <v>504</v>
      </c>
      <c r="E27" s="537"/>
      <c r="F27" s="541"/>
      <c r="G27" s="832"/>
      <c r="H27" s="833"/>
      <c r="I27" s="802"/>
      <c r="J27" s="802"/>
      <c r="K27" s="543">
        <v>3.7499999999999999E-2</v>
      </c>
      <c r="L27" s="539">
        <f t="shared" si="1"/>
        <v>0</v>
      </c>
      <c r="M27" s="539">
        <f t="shared" si="2"/>
        <v>0</v>
      </c>
      <c r="N27" s="539">
        <f t="shared" si="3"/>
        <v>0</v>
      </c>
      <c r="O27" s="539">
        <f t="shared" si="4"/>
        <v>0</v>
      </c>
      <c r="P27" s="539">
        <f t="shared" si="5"/>
        <v>0</v>
      </c>
      <c r="Q27" s="532"/>
      <c r="R27" s="532"/>
      <c r="S27" s="532"/>
      <c r="T27" s="532"/>
      <c r="U27" s="532"/>
      <c r="V27" s="532"/>
      <c r="W27" s="532"/>
      <c r="X27" s="532"/>
      <c r="Y27" s="534"/>
      <c r="Z27" s="530"/>
      <c r="AA27" s="533"/>
    </row>
    <row r="28" spans="2:27" ht="24.95" customHeight="1">
      <c r="B28" s="258" t="s">
        <v>793</v>
      </c>
      <c r="C28" s="542"/>
      <c r="D28" s="537" t="s">
        <v>505</v>
      </c>
      <c r="E28" s="537"/>
      <c r="F28" s="541"/>
      <c r="G28" s="832"/>
      <c r="H28" s="833"/>
      <c r="I28" s="802"/>
      <c r="J28" s="802"/>
      <c r="K28" s="543">
        <v>4.4999999999999998E-2</v>
      </c>
      <c r="L28" s="539">
        <f t="shared" si="1"/>
        <v>0</v>
      </c>
      <c r="M28" s="539">
        <f t="shared" si="2"/>
        <v>0</v>
      </c>
      <c r="N28" s="539">
        <f t="shared" si="3"/>
        <v>0</v>
      </c>
      <c r="O28" s="539">
        <f t="shared" si="4"/>
        <v>0</v>
      </c>
      <c r="P28" s="539">
        <f t="shared" si="5"/>
        <v>0</v>
      </c>
      <c r="Q28" s="532"/>
      <c r="R28" s="532"/>
      <c r="S28" s="532"/>
      <c r="T28" s="532"/>
      <c r="U28" s="532"/>
      <c r="V28" s="532"/>
      <c r="W28" s="532"/>
      <c r="X28" s="532"/>
      <c r="Y28" s="534"/>
      <c r="Z28" s="530"/>
      <c r="AA28" s="533"/>
    </row>
    <row r="29" spans="2:27" ht="24.95" customHeight="1">
      <c r="B29" s="258" t="s">
        <v>794</v>
      </c>
      <c r="C29" s="542"/>
      <c r="D29" s="537" t="s">
        <v>506</v>
      </c>
      <c r="E29" s="537"/>
      <c r="F29" s="541"/>
      <c r="G29" s="832"/>
      <c r="H29" s="833"/>
      <c r="I29" s="802"/>
      <c r="J29" s="802"/>
      <c r="K29" s="543">
        <v>5.2499999999999998E-2</v>
      </c>
      <c r="L29" s="539">
        <f t="shared" si="1"/>
        <v>0</v>
      </c>
      <c r="M29" s="539">
        <f t="shared" si="2"/>
        <v>0</v>
      </c>
      <c r="N29" s="539">
        <f t="shared" si="3"/>
        <v>0</v>
      </c>
      <c r="O29" s="539">
        <f t="shared" si="4"/>
        <v>0</v>
      </c>
      <c r="P29" s="539">
        <f t="shared" si="5"/>
        <v>0</v>
      </c>
      <c r="Q29" s="532"/>
      <c r="R29" s="532"/>
      <c r="S29" s="532"/>
      <c r="T29" s="532"/>
      <c r="U29" s="532"/>
      <c r="V29" s="532"/>
      <c r="W29" s="532"/>
      <c r="X29" s="532"/>
      <c r="Y29" s="534"/>
      <c r="Z29" s="530"/>
      <c r="AA29" s="533"/>
    </row>
    <row r="30" spans="2:27" ht="24.95" customHeight="1">
      <c r="B30" s="258" t="s">
        <v>795</v>
      </c>
      <c r="C30" s="542"/>
      <c r="D30" s="537" t="s">
        <v>507</v>
      </c>
      <c r="E30" s="537"/>
      <c r="F30" s="541"/>
      <c r="G30" s="832"/>
      <c r="H30" s="833"/>
      <c r="I30" s="802"/>
      <c r="J30" s="802"/>
      <c r="K30" s="543">
        <v>0.06</v>
      </c>
      <c r="L30" s="539">
        <f t="shared" si="1"/>
        <v>0</v>
      </c>
      <c r="M30" s="539">
        <f t="shared" si="2"/>
        <v>0</v>
      </c>
      <c r="N30" s="539">
        <f t="shared" si="3"/>
        <v>0</v>
      </c>
      <c r="O30" s="539">
        <f t="shared" si="4"/>
        <v>0</v>
      </c>
      <c r="P30" s="539">
        <f t="shared" si="5"/>
        <v>0</v>
      </c>
      <c r="Q30" s="532"/>
      <c r="R30" s="532"/>
      <c r="S30" s="532"/>
      <c r="T30" s="532"/>
      <c r="U30" s="532"/>
      <c r="V30" s="532"/>
      <c r="W30" s="532"/>
      <c r="X30" s="532"/>
      <c r="Y30" s="534"/>
      <c r="Z30" s="530"/>
      <c r="AA30" s="533"/>
    </row>
    <row r="31" spans="2:27" ht="24.95" customHeight="1">
      <c r="B31" s="258" t="s">
        <v>796</v>
      </c>
      <c r="C31" s="542"/>
      <c r="D31" s="537" t="s">
        <v>508</v>
      </c>
      <c r="E31" s="537"/>
      <c r="F31" s="541"/>
      <c r="G31" s="832"/>
      <c r="H31" s="833"/>
      <c r="I31" s="802"/>
      <c r="J31" s="802"/>
      <c r="K31" s="543">
        <v>0.08</v>
      </c>
      <c r="L31" s="539">
        <f t="shared" si="1"/>
        <v>0</v>
      </c>
      <c r="M31" s="539">
        <f t="shared" si="2"/>
        <v>0</v>
      </c>
      <c r="N31" s="539">
        <f t="shared" si="3"/>
        <v>0</v>
      </c>
      <c r="O31" s="539">
        <f t="shared" si="4"/>
        <v>0</v>
      </c>
      <c r="P31" s="539">
        <f t="shared" si="5"/>
        <v>0</v>
      </c>
      <c r="Q31" s="532"/>
      <c r="R31" s="532"/>
      <c r="S31" s="532"/>
      <c r="T31" s="532"/>
      <c r="U31" s="532"/>
      <c r="V31" s="532"/>
      <c r="W31" s="532"/>
      <c r="X31" s="532"/>
      <c r="Y31" s="534"/>
      <c r="Z31" s="530"/>
      <c r="AA31" s="533"/>
    </row>
    <row r="32" spans="2:27" ht="24.95" customHeight="1">
      <c r="B32" s="258" t="s">
        <v>797</v>
      </c>
      <c r="C32" s="542"/>
      <c r="D32" s="537" t="s">
        <v>509</v>
      </c>
      <c r="E32" s="537"/>
      <c r="F32" s="541"/>
      <c r="G32" s="832"/>
      <c r="H32" s="833"/>
      <c r="I32" s="802"/>
      <c r="J32" s="802"/>
      <c r="K32" s="543">
        <v>0.125</v>
      </c>
      <c r="L32" s="539">
        <f t="shared" si="1"/>
        <v>0</v>
      </c>
      <c r="M32" s="539">
        <f t="shared" si="2"/>
        <v>0</v>
      </c>
      <c r="N32" s="539">
        <f t="shared" si="3"/>
        <v>0</v>
      </c>
      <c r="O32" s="539">
        <f t="shared" si="4"/>
        <v>0</v>
      </c>
      <c r="P32" s="539">
        <f t="shared" si="5"/>
        <v>0</v>
      </c>
      <c r="Q32" s="532"/>
      <c r="R32" s="532"/>
      <c r="S32" s="532"/>
      <c r="T32" s="532"/>
      <c r="U32" s="532"/>
      <c r="V32" s="532"/>
      <c r="W32" s="532"/>
      <c r="X32" s="532"/>
      <c r="Y32" s="534"/>
      <c r="Z32" s="534"/>
      <c r="AA32" s="535"/>
    </row>
    <row r="33" spans="2:27" ht="24.95" customHeight="1">
      <c r="B33" s="258" t="s">
        <v>798</v>
      </c>
      <c r="C33" s="536" t="s">
        <v>510</v>
      </c>
      <c r="D33" s="537"/>
      <c r="E33" s="537"/>
      <c r="F33" s="538"/>
      <c r="G33" s="801"/>
      <c r="H33" s="802"/>
      <c r="I33" s="802"/>
      <c r="J33" s="802"/>
      <c r="K33" s="531"/>
      <c r="L33" s="532"/>
      <c r="M33" s="532"/>
      <c r="N33" s="532"/>
      <c r="O33" s="532"/>
      <c r="P33" s="532"/>
      <c r="Q33" s="532"/>
      <c r="R33" s="532"/>
      <c r="S33" s="532"/>
      <c r="T33" s="532"/>
      <c r="U33" s="532"/>
      <c r="V33" s="532"/>
      <c r="W33" s="532"/>
      <c r="X33" s="532"/>
      <c r="Y33" s="802"/>
      <c r="Z33" s="802"/>
      <c r="AA33" s="533"/>
    </row>
    <row r="34" spans="2:27" ht="24.95" customHeight="1">
      <c r="B34" s="258" t="s">
        <v>799</v>
      </c>
      <c r="C34" s="540" t="s">
        <v>492</v>
      </c>
      <c r="D34" s="545"/>
      <c r="E34" s="537"/>
      <c r="F34" s="538"/>
      <c r="G34" s="801"/>
      <c r="H34" s="802"/>
      <c r="I34" s="802"/>
      <c r="J34" s="802"/>
      <c r="K34" s="531"/>
      <c r="L34" s="532"/>
      <c r="M34" s="532"/>
      <c r="N34" s="532"/>
      <c r="O34" s="532"/>
      <c r="P34" s="532"/>
      <c r="Q34" s="532"/>
      <c r="R34" s="532"/>
      <c r="S34" s="532"/>
      <c r="T34" s="532"/>
      <c r="U34" s="532"/>
      <c r="V34" s="532"/>
      <c r="W34" s="532"/>
      <c r="X34" s="532"/>
      <c r="Y34" s="534"/>
      <c r="Z34" s="530"/>
      <c r="AA34" s="533"/>
    </row>
    <row r="35" spans="2:27" ht="24.95" customHeight="1">
      <c r="B35" s="258" t="s">
        <v>800</v>
      </c>
      <c r="C35" s="540" t="s">
        <v>497</v>
      </c>
      <c r="D35" s="545"/>
      <c r="E35" s="537"/>
      <c r="F35" s="538"/>
      <c r="G35" s="801"/>
      <c r="H35" s="802"/>
      <c r="I35" s="802"/>
      <c r="J35" s="802"/>
      <c r="K35" s="531"/>
      <c r="L35" s="532"/>
      <c r="M35" s="532"/>
      <c r="N35" s="532"/>
      <c r="O35" s="532"/>
      <c r="P35" s="532"/>
      <c r="Q35" s="532"/>
      <c r="R35" s="532"/>
      <c r="S35" s="532"/>
      <c r="T35" s="532"/>
      <c r="U35" s="532"/>
      <c r="V35" s="532"/>
      <c r="W35" s="532"/>
      <c r="X35" s="532"/>
      <c r="Y35" s="534"/>
      <c r="Z35" s="530"/>
      <c r="AA35" s="533"/>
    </row>
    <row r="36" spans="2:27" ht="24.95" customHeight="1">
      <c r="B36" s="258" t="s">
        <v>801</v>
      </c>
      <c r="C36" s="540" t="s">
        <v>501</v>
      </c>
      <c r="D36" s="545"/>
      <c r="E36" s="537"/>
      <c r="F36" s="538"/>
      <c r="G36" s="801"/>
      <c r="H36" s="802"/>
      <c r="I36" s="802"/>
      <c r="J36" s="802"/>
      <c r="K36" s="531"/>
      <c r="L36" s="532"/>
      <c r="M36" s="532"/>
      <c r="N36" s="532"/>
      <c r="O36" s="532"/>
      <c r="P36" s="532"/>
      <c r="Q36" s="532"/>
      <c r="R36" s="532"/>
      <c r="S36" s="532"/>
      <c r="T36" s="532"/>
      <c r="U36" s="532"/>
      <c r="V36" s="532"/>
      <c r="W36" s="532"/>
      <c r="X36" s="532"/>
      <c r="Y36" s="534"/>
      <c r="Z36" s="530"/>
      <c r="AA36" s="533"/>
    </row>
    <row r="37" spans="2:27" ht="24.95" customHeight="1">
      <c r="B37" s="258" t="s">
        <v>802</v>
      </c>
      <c r="C37" s="526" t="s">
        <v>511</v>
      </c>
      <c r="D37" s="537"/>
      <c r="E37" s="537"/>
      <c r="F37" s="538"/>
      <c r="G37" s="801"/>
      <c r="H37" s="802"/>
      <c r="I37" s="802"/>
      <c r="J37" s="802"/>
      <c r="K37" s="531"/>
      <c r="L37" s="532"/>
      <c r="M37" s="532"/>
      <c r="N37" s="532"/>
      <c r="O37" s="532"/>
      <c r="P37" s="532"/>
      <c r="Q37" s="532"/>
      <c r="R37" s="532"/>
      <c r="S37" s="532"/>
      <c r="T37" s="532"/>
      <c r="U37" s="532"/>
      <c r="V37" s="532"/>
      <c r="W37" s="532"/>
      <c r="X37" s="532"/>
      <c r="Y37" s="802"/>
      <c r="Z37" s="798">
        <f>Z38+Z47+Z48</f>
        <v>0</v>
      </c>
      <c r="AA37" s="533"/>
    </row>
    <row r="38" spans="2:27" ht="24.95" customHeight="1">
      <c r="B38" s="258">
        <v>251</v>
      </c>
      <c r="C38" s="546" t="s">
        <v>513</v>
      </c>
      <c r="D38" s="547"/>
      <c r="E38" s="547"/>
      <c r="F38" s="548"/>
      <c r="G38" s="834"/>
      <c r="H38" s="835"/>
      <c r="I38" s="835"/>
      <c r="J38" s="835"/>
      <c r="K38" s="531"/>
      <c r="L38" s="532"/>
      <c r="M38" s="532"/>
      <c r="N38" s="532"/>
      <c r="O38" s="532"/>
      <c r="P38" s="532"/>
      <c r="Q38" s="532"/>
      <c r="R38" s="532"/>
      <c r="S38" s="532"/>
      <c r="T38" s="532"/>
      <c r="U38" s="532"/>
      <c r="V38" s="532"/>
      <c r="W38" s="532"/>
      <c r="X38" s="532"/>
      <c r="Y38" s="550"/>
      <c r="Z38" s="798">
        <f>Z39+Z40+Z44+Z45+Z46</f>
        <v>0</v>
      </c>
      <c r="AA38" s="533"/>
    </row>
    <row r="39" spans="2:27" ht="24.95" customHeight="1">
      <c r="B39" s="258" t="s">
        <v>803</v>
      </c>
      <c r="C39" s="551" t="s">
        <v>514</v>
      </c>
      <c r="D39" s="552"/>
      <c r="E39" s="552"/>
      <c r="F39" s="553"/>
      <c r="G39" s="801"/>
      <c r="H39" s="802"/>
      <c r="I39" s="802"/>
      <c r="J39" s="802"/>
      <c r="K39" s="531"/>
      <c r="L39" s="532"/>
      <c r="M39" s="532"/>
      <c r="N39" s="532"/>
      <c r="O39" s="532"/>
      <c r="P39" s="532"/>
      <c r="Q39" s="532"/>
      <c r="R39" s="532"/>
      <c r="S39" s="532"/>
      <c r="T39" s="532"/>
      <c r="U39" s="532"/>
      <c r="V39" s="532"/>
      <c r="W39" s="532"/>
      <c r="X39" s="532"/>
      <c r="Y39" s="802"/>
      <c r="Z39" s="802"/>
      <c r="AA39" s="533"/>
    </row>
    <row r="40" spans="2:27" ht="24.95" customHeight="1">
      <c r="B40" s="258" t="s">
        <v>804</v>
      </c>
      <c r="C40" s="551" t="s">
        <v>515</v>
      </c>
      <c r="D40" s="547"/>
      <c r="E40" s="547"/>
      <c r="F40" s="553"/>
      <c r="G40" s="801"/>
      <c r="H40" s="802"/>
      <c r="I40" s="802"/>
      <c r="J40" s="802"/>
      <c r="K40" s="531"/>
      <c r="L40" s="532"/>
      <c r="M40" s="532"/>
      <c r="N40" s="532"/>
      <c r="O40" s="532"/>
      <c r="P40" s="532"/>
      <c r="Q40" s="532"/>
      <c r="R40" s="532"/>
      <c r="S40" s="532"/>
      <c r="T40" s="532"/>
      <c r="U40" s="532"/>
      <c r="V40" s="532"/>
      <c r="W40" s="532"/>
      <c r="X40" s="532"/>
      <c r="Y40" s="802"/>
      <c r="Z40" s="798">
        <f>Z41+Z42+Z43</f>
        <v>0</v>
      </c>
      <c r="AA40" s="533"/>
    </row>
    <row r="41" spans="2:27" ht="24.95" customHeight="1">
      <c r="B41" s="258" t="s">
        <v>805</v>
      </c>
      <c r="C41" s="554" t="s">
        <v>516</v>
      </c>
      <c r="D41" s="547"/>
      <c r="E41" s="555"/>
      <c r="F41" s="553"/>
      <c r="G41" s="801"/>
      <c r="H41" s="802"/>
      <c r="I41" s="802"/>
      <c r="J41" s="802"/>
      <c r="K41" s="531"/>
      <c r="L41" s="532"/>
      <c r="M41" s="532"/>
      <c r="N41" s="532"/>
      <c r="O41" s="532"/>
      <c r="P41" s="532"/>
      <c r="Q41" s="532"/>
      <c r="R41" s="532"/>
      <c r="S41" s="532"/>
      <c r="T41" s="532"/>
      <c r="U41" s="532"/>
      <c r="V41" s="532"/>
      <c r="W41" s="532"/>
      <c r="X41" s="532"/>
      <c r="Y41" s="802"/>
      <c r="Z41" s="802"/>
      <c r="AA41" s="533"/>
    </row>
    <row r="42" spans="2:27" ht="24.95" customHeight="1">
      <c r="B42" s="258" t="s">
        <v>806</v>
      </c>
      <c r="C42" s="554" t="s">
        <v>517</v>
      </c>
      <c r="D42" s="547"/>
      <c r="E42" s="555"/>
      <c r="F42" s="553"/>
      <c r="G42" s="801"/>
      <c r="H42" s="802"/>
      <c r="I42" s="802"/>
      <c r="J42" s="802"/>
      <c r="K42" s="531"/>
      <c r="L42" s="532"/>
      <c r="M42" s="532"/>
      <c r="N42" s="532"/>
      <c r="O42" s="532"/>
      <c r="P42" s="532"/>
      <c r="Q42" s="532"/>
      <c r="R42" s="532"/>
      <c r="S42" s="532"/>
      <c r="T42" s="532"/>
      <c r="U42" s="532"/>
      <c r="V42" s="532"/>
      <c r="W42" s="532"/>
      <c r="X42" s="532"/>
      <c r="Y42" s="802"/>
      <c r="Z42" s="802"/>
      <c r="AA42" s="533"/>
    </row>
    <row r="43" spans="2:27" ht="24.95" customHeight="1">
      <c r="B43" s="258" t="s">
        <v>807</v>
      </c>
      <c r="C43" s="554" t="s">
        <v>518</v>
      </c>
      <c r="D43" s="547"/>
      <c r="E43" s="555"/>
      <c r="F43" s="553"/>
      <c r="G43" s="801"/>
      <c r="H43" s="802"/>
      <c r="I43" s="802"/>
      <c r="J43" s="802"/>
      <c r="K43" s="531"/>
      <c r="L43" s="532"/>
      <c r="M43" s="532"/>
      <c r="N43" s="532"/>
      <c r="O43" s="532"/>
      <c r="P43" s="532"/>
      <c r="Q43" s="532"/>
      <c r="R43" s="532"/>
      <c r="S43" s="532"/>
      <c r="T43" s="532"/>
      <c r="U43" s="532"/>
      <c r="V43" s="532"/>
      <c r="W43" s="532"/>
      <c r="X43" s="532"/>
      <c r="Y43" s="802"/>
      <c r="Z43" s="802"/>
      <c r="AA43" s="533"/>
    </row>
    <row r="44" spans="2:27" ht="24.95" customHeight="1">
      <c r="B44" s="258" t="s">
        <v>808</v>
      </c>
      <c r="C44" s="551" t="s">
        <v>519</v>
      </c>
      <c r="D44" s="547"/>
      <c r="E44" s="547"/>
      <c r="F44" s="553"/>
      <c r="G44" s="801"/>
      <c r="H44" s="802"/>
      <c r="I44" s="802"/>
      <c r="J44" s="802"/>
      <c r="K44" s="531"/>
      <c r="L44" s="532"/>
      <c r="M44" s="532"/>
      <c r="N44" s="532"/>
      <c r="O44" s="532"/>
      <c r="P44" s="532"/>
      <c r="Q44" s="532"/>
      <c r="R44" s="532"/>
      <c r="S44" s="532"/>
      <c r="T44" s="532"/>
      <c r="U44" s="532"/>
      <c r="V44" s="532"/>
      <c r="W44" s="532"/>
      <c r="X44" s="532"/>
      <c r="Y44" s="802"/>
      <c r="Z44" s="798">
        <f>Y44*0.08</f>
        <v>0</v>
      </c>
      <c r="AA44" s="533"/>
    </row>
    <row r="45" spans="2:27" ht="24.95" customHeight="1">
      <c r="B45" s="258" t="s">
        <v>809</v>
      </c>
      <c r="C45" s="551" t="s">
        <v>520</v>
      </c>
      <c r="D45" s="547"/>
      <c r="E45" s="547"/>
      <c r="F45" s="553"/>
      <c r="G45" s="801"/>
      <c r="H45" s="802"/>
      <c r="I45" s="802"/>
      <c r="J45" s="802"/>
      <c r="K45" s="531"/>
      <c r="L45" s="532"/>
      <c r="M45" s="532"/>
      <c r="N45" s="532"/>
      <c r="O45" s="532"/>
      <c r="P45" s="532"/>
      <c r="Q45" s="532"/>
      <c r="R45" s="532"/>
      <c r="S45" s="532"/>
      <c r="T45" s="532"/>
      <c r="U45" s="532"/>
      <c r="V45" s="532"/>
      <c r="W45" s="532"/>
      <c r="X45" s="532"/>
      <c r="Y45" s="802"/>
      <c r="Z45" s="798">
        <f>Y45*0.12</f>
        <v>0</v>
      </c>
      <c r="AA45" s="533"/>
    </row>
    <row r="46" spans="2:27" ht="24.95" customHeight="1">
      <c r="B46" s="258" t="s">
        <v>810</v>
      </c>
      <c r="C46" s="556" t="s">
        <v>522</v>
      </c>
      <c r="D46" s="547"/>
      <c r="E46" s="547"/>
      <c r="F46" s="553"/>
      <c r="G46" s="801"/>
      <c r="H46" s="802"/>
      <c r="I46" s="802"/>
      <c r="J46" s="802"/>
      <c r="K46" s="531"/>
      <c r="L46" s="532"/>
      <c r="M46" s="532"/>
      <c r="N46" s="532"/>
      <c r="O46" s="532"/>
      <c r="P46" s="532"/>
      <c r="Q46" s="532"/>
      <c r="R46" s="532"/>
      <c r="S46" s="532"/>
      <c r="T46" s="532"/>
      <c r="U46" s="532"/>
      <c r="V46" s="532"/>
      <c r="W46" s="532"/>
      <c r="X46" s="532"/>
      <c r="Y46" s="802"/>
      <c r="Z46" s="802"/>
      <c r="AA46" s="533"/>
    </row>
    <row r="47" spans="2:27" ht="24.95" customHeight="1">
      <c r="B47" s="258">
        <v>325</v>
      </c>
      <c r="C47" s="546" t="s">
        <v>524</v>
      </c>
      <c r="D47" s="557"/>
      <c r="E47" s="547"/>
      <c r="F47" s="548"/>
      <c r="G47" s="549"/>
      <c r="H47" s="550"/>
      <c r="I47" s="550"/>
      <c r="J47" s="550"/>
      <c r="K47" s="531"/>
      <c r="L47" s="532"/>
      <c r="M47" s="532"/>
      <c r="N47" s="532"/>
      <c r="O47" s="532"/>
      <c r="P47" s="532"/>
      <c r="Q47" s="532"/>
      <c r="R47" s="532"/>
      <c r="S47" s="532"/>
      <c r="T47" s="532"/>
      <c r="U47" s="532"/>
      <c r="V47" s="532"/>
      <c r="W47" s="532"/>
      <c r="X47" s="532"/>
      <c r="Y47" s="550"/>
      <c r="Z47" s="839"/>
      <c r="AA47" s="533"/>
    </row>
    <row r="48" spans="2:27" ht="24.95" customHeight="1">
      <c r="B48" s="258">
        <v>330</v>
      </c>
      <c r="C48" s="546" t="s">
        <v>525</v>
      </c>
      <c r="D48" s="557"/>
      <c r="E48" s="547"/>
      <c r="F48" s="548"/>
      <c r="G48" s="549"/>
      <c r="H48" s="550"/>
      <c r="I48" s="550"/>
      <c r="J48" s="550"/>
      <c r="K48" s="531"/>
      <c r="L48" s="532"/>
      <c r="M48" s="532"/>
      <c r="N48" s="532"/>
      <c r="O48" s="532"/>
      <c r="P48" s="532"/>
      <c r="Q48" s="532"/>
      <c r="R48" s="532"/>
      <c r="S48" s="532"/>
      <c r="T48" s="532"/>
      <c r="U48" s="532"/>
      <c r="V48" s="532"/>
      <c r="W48" s="532"/>
      <c r="X48" s="532"/>
      <c r="Y48" s="550"/>
      <c r="Z48" s="839"/>
      <c r="AA48" s="533"/>
    </row>
    <row r="49" spans="2:27" ht="24.95" customHeight="1">
      <c r="B49" s="258" t="s">
        <v>811</v>
      </c>
      <c r="C49" s="542" t="s">
        <v>526</v>
      </c>
      <c r="D49" s="558"/>
      <c r="E49" s="537"/>
      <c r="F49" s="559"/>
      <c r="G49" s="560"/>
      <c r="H49" s="561"/>
      <c r="I49" s="561"/>
      <c r="J49" s="561"/>
      <c r="K49" s="562"/>
      <c r="L49" s="563"/>
      <c r="M49" s="563"/>
      <c r="N49" s="563"/>
      <c r="O49" s="563"/>
      <c r="P49" s="563"/>
      <c r="Q49" s="563"/>
      <c r="R49" s="563"/>
      <c r="S49" s="563"/>
      <c r="T49" s="563"/>
      <c r="U49" s="563"/>
      <c r="V49" s="563"/>
      <c r="W49" s="563"/>
      <c r="X49" s="563"/>
      <c r="Y49" s="561"/>
      <c r="Z49" s="798">
        <f>Z50+Z51+Z52+Z53+Z54</f>
        <v>0</v>
      </c>
      <c r="AA49" s="533"/>
    </row>
    <row r="50" spans="2:27" ht="24.95" customHeight="1">
      <c r="B50" s="258">
        <v>360</v>
      </c>
      <c r="C50" s="536" t="s">
        <v>527</v>
      </c>
      <c r="D50" s="558"/>
      <c r="E50" s="537"/>
      <c r="F50" s="559"/>
      <c r="G50" s="560"/>
      <c r="H50" s="561"/>
      <c r="I50" s="561"/>
      <c r="J50" s="561"/>
      <c r="K50" s="562"/>
      <c r="L50" s="563"/>
      <c r="M50" s="563"/>
      <c r="N50" s="563"/>
      <c r="O50" s="563"/>
      <c r="P50" s="563"/>
      <c r="Q50" s="563"/>
      <c r="R50" s="563"/>
      <c r="S50" s="563"/>
      <c r="T50" s="563"/>
      <c r="U50" s="563"/>
      <c r="V50" s="563"/>
      <c r="W50" s="563"/>
      <c r="X50" s="563"/>
      <c r="Y50" s="561"/>
      <c r="Z50" s="841"/>
      <c r="AA50" s="533"/>
    </row>
    <row r="51" spans="2:27" ht="24.95" customHeight="1">
      <c r="B51" s="258">
        <v>370</v>
      </c>
      <c r="C51" s="536" t="s">
        <v>528</v>
      </c>
      <c r="D51" s="558"/>
      <c r="E51" s="537"/>
      <c r="F51" s="559"/>
      <c r="G51" s="560"/>
      <c r="H51" s="561"/>
      <c r="I51" s="561"/>
      <c r="J51" s="561"/>
      <c r="K51" s="562"/>
      <c r="L51" s="563"/>
      <c r="M51" s="563"/>
      <c r="N51" s="563"/>
      <c r="O51" s="563"/>
      <c r="P51" s="563"/>
      <c r="Q51" s="563"/>
      <c r="R51" s="563"/>
      <c r="S51" s="563"/>
      <c r="T51" s="563"/>
      <c r="U51" s="563"/>
      <c r="V51" s="563"/>
      <c r="W51" s="563"/>
      <c r="X51" s="563"/>
      <c r="Y51" s="561"/>
      <c r="Z51" s="841"/>
      <c r="AA51" s="533"/>
    </row>
    <row r="52" spans="2:27" ht="24.95" customHeight="1">
      <c r="B52" s="258">
        <v>380</v>
      </c>
      <c r="C52" s="536" t="s">
        <v>529</v>
      </c>
      <c r="D52" s="558"/>
      <c r="E52" s="537"/>
      <c r="F52" s="559"/>
      <c r="G52" s="560"/>
      <c r="H52" s="561"/>
      <c r="I52" s="561"/>
      <c r="J52" s="561"/>
      <c r="K52" s="562"/>
      <c r="L52" s="563"/>
      <c r="M52" s="563"/>
      <c r="N52" s="563"/>
      <c r="O52" s="563"/>
      <c r="P52" s="563"/>
      <c r="Q52" s="563"/>
      <c r="R52" s="563"/>
      <c r="S52" s="563"/>
      <c r="T52" s="563"/>
      <c r="U52" s="563"/>
      <c r="V52" s="563"/>
      <c r="W52" s="563"/>
      <c r="X52" s="563"/>
      <c r="Y52" s="561"/>
      <c r="Z52" s="841"/>
      <c r="AA52" s="533"/>
    </row>
    <row r="53" spans="2:27" ht="24.95" customHeight="1">
      <c r="B53" s="761" t="s">
        <v>530</v>
      </c>
      <c r="C53" s="1145" t="s">
        <v>531</v>
      </c>
      <c r="D53" s="767"/>
      <c r="E53" s="768"/>
      <c r="F53" s="1141"/>
      <c r="G53" s="604"/>
      <c r="H53" s="605"/>
      <c r="I53" s="605"/>
      <c r="J53" s="605"/>
      <c r="K53" s="606"/>
      <c r="L53" s="607"/>
      <c r="M53" s="607"/>
      <c r="N53" s="607"/>
      <c r="O53" s="607"/>
      <c r="P53" s="607"/>
      <c r="Q53" s="607"/>
      <c r="R53" s="607"/>
      <c r="S53" s="607"/>
      <c r="T53" s="607"/>
      <c r="U53" s="607"/>
      <c r="V53" s="607"/>
      <c r="W53" s="607"/>
      <c r="X53" s="607"/>
      <c r="Y53" s="605"/>
      <c r="Z53" s="843"/>
      <c r="AA53" s="571"/>
    </row>
    <row r="54" spans="2:27" ht="24.95" customHeight="1" thickBot="1">
      <c r="B54" s="277">
        <v>390</v>
      </c>
      <c r="C54" s="564" t="s">
        <v>532</v>
      </c>
      <c r="D54" s="565"/>
      <c r="E54" s="565"/>
      <c r="F54" s="566"/>
      <c r="G54" s="567"/>
      <c r="H54" s="568"/>
      <c r="I54" s="568"/>
      <c r="J54" s="568"/>
      <c r="K54" s="569"/>
      <c r="L54" s="570"/>
      <c r="M54" s="570"/>
      <c r="N54" s="570"/>
      <c r="O54" s="570"/>
      <c r="P54" s="570"/>
      <c r="Q54" s="570"/>
      <c r="R54" s="570"/>
      <c r="S54" s="570"/>
      <c r="T54" s="570"/>
      <c r="U54" s="570"/>
      <c r="V54" s="570"/>
      <c r="W54" s="570"/>
      <c r="X54" s="570"/>
      <c r="Y54" s="568"/>
      <c r="Z54" s="811"/>
      <c r="AA54" s="571"/>
    </row>
    <row r="55" spans="2:27" ht="15">
      <c r="B55" s="284"/>
      <c r="C55" s="285"/>
      <c r="D55" s="285"/>
      <c r="E55" s="285"/>
      <c r="F55" s="285"/>
      <c r="G55" s="286"/>
      <c r="H55" s="286"/>
      <c r="I55" s="286"/>
      <c r="J55" s="286"/>
      <c r="K55" s="284"/>
      <c r="L55" s="286"/>
      <c r="M55" s="286"/>
      <c r="N55" s="286"/>
      <c r="O55" s="286"/>
      <c r="P55" s="286"/>
      <c r="Q55" s="286"/>
      <c r="R55" s="286"/>
      <c r="S55" s="286"/>
      <c r="T55" s="286"/>
      <c r="U55" s="286"/>
      <c r="V55" s="286"/>
      <c r="W55" s="286"/>
      <c r="X55" s="286"/>
      <c r="Y55" s="286"/>
      <c r="Z55" s="285"/>
      <c r="AA55" s="285"/>
    </row>
  </sheetData>
  <sheetProtection algorithmName="SHA-512" hashValue="yTm3dVhlL2vY+ovB/h7FS7/nl1SWIAyAf3bpFec8F9WmrgiZYGApSpWCZZJyZlFXrjNjk/kJVA+DcVoHzfy3QA==" saltValue="PTmL1weQNhhZ8oOJYQiy2g==" spinCount="100000" sheet="1" objects="1" scenarios="1"/>
  <mergeCells count="17">
    <mergeCell ref="Y7:Y8"/>
    <mergeCell ref="C12:F12"/>
    <mergeCell ref="B2:AA2"/>
    <mergeCell ref="G6:Y6"/>
    <mergeCell ref="Z6:Z8"/>
    <mergeCell ref="AA6:AA8"/>
    <mergeCell ref="G7:H7"/>
    <mergeCell ref="I7:J7"/>
    <mergeCell ref="K7:K8"/>
    <mergeCell ref="L7:M8"/>
    <mergeCell ref="N7:N8"/>
    <mergeCell ref="O7:P8"/>
    <mergeCell ref="C13:F13"/>
    <mergeCell ref="Q7:R8"/>
    <mergeCell ref="S7:S8"/>
    <mergeCell ref="T7:U8"/>
    <mergeCell ref="V7:X7"/>
  </mergeCells>
  <printOptions horizontalCentered="1" verticalCentered="1"/>
  <pageMargins left="0.31496062992125984" right="0.31496062992125984" top="0.74803149606299213" bottom="0.74803149606299213" header="0.31496062992125984" footer="0.31496062992125984"/>
  <pageSetup paperSize="8" scale="33" orientation="landscape" r:id="rId1"/>
  <headerFooter scaleWithDoc="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67">
    <tabColor theme="4" tint="0.59999389629810485"/>
    <pageSetUpPr fitToPage="1"/>
  </sheetPr>
  <dimension ref="B1:AA55"/>
  <sheetViews>
    <sheetView showGridLines="0" zoomScale="40" zoomScaleNormal="40" zoomScaleSheetLayoutView="25" workbookViewId="0">
      <selection activeCell="F4" sqref="F4"/>
    </sheetView>
  </sheetViews>
  <sheetFormatPr defaultColWidth="11.625" defaultRowHeight="12.75"/>
  <cols>
    <col min="1" max="1" width="2.25" style="220" customWidth="1"/>
    <col min="2" max="2" width="11.625" style="219" customWidth="1"/>
    <col min="3" max="3" width="7.5" style="220" customWidth="1"/>
    <col min="4" max="4" width="6.25" style="220" customWidth="1"/>
    <col min="5" max="5" width="28.25" style="220" customWidth="1"/>
    <col min="6" max="6" width="55.625" style="220" customWidth="1"/>
    <col min="7" max="10" width="19.875" style="221" customWidth="1"/>
    <col min="11" max="11" width="19.875" style="219" customWidth="1"/>
    <col min="12" max="13" width="19.875" style="221" customWidth="1"/>
    <col min="14" max="14" width="21.5" style="221" customWidth="1"/>
    <col min="15" max="18" width="19.875" style="221" customWidth="1"/>
    <col min="19" max="19" width="21.625" style="221" customWidth="1"/>
    <col min="20" max="25" width="19.875" style="221" customWidth="1"/>
    <col min="26" max="26" width="19.875" style="220" customWidth="1"/>
    <col min="27" max="27" width="20.625" style="220" customWidth="1"/>
    <col min="28" max="268" width="10" style="220" customWidth="1"/>
    <col min="269" max="16384" width="11.625" style="220"/>
  </cols>
  <sheetData>
    <row r="1" spans="2:27" ht="13.5" thickBot="1"/>
    <row r="2" spans="2:27" s="222" customFormat="1" ht="36" customHeight="1" thickBot="1">
      <c r="B2" s="1379" t="s">
        <v>475</v>
      </c>
      <c r="C2" s="1380"/>
      <c r="D2" s="1380"/>
      <c r="E2" s="1380"/>
      <c r="F2" s="1380"/>
      <c r="G2" s="1380"/>
      <c r="H2" s="1380"/>
      <c r="I2" s="1380"/>
      <c r="J2" s="1380"/>
      <c r="K2" s="1380"/>
      <c r="L2" s="1380"/>
      <c r="M2" s="1380"/>
      <c r="N2" s="1380"/>
      <c r="O2" s="1380"/>
      <c r="P2" s="1380"/>
      <c r="Q2" s="1380"/>
      <c r="R2" s="1380"/>
      <c r="S2" s="1380"/>
      <c r="T2" s="1380"/>
      <c r="U2" s="1380"/>
      <c r="V2" s="1380"/>
      <c r="W2" s="1380"/>
      <c r="X2" s="1380"/>
      <c r="Y2" s="1380"/>
      <c r="Z2" s="1380"/>
      <c r="AA2" s="1381"/>
    </row>
    <row r="3" spans="2:27" s="224" customFormat="1" ht="9" customHeight="1">
      <c r="B3" s="223"/>
      <c r="C3" s="223"/>
      <c r="D3" s="223"/>
      <c r="E3" s="223"/>
      <c r="F3" s="223"/>
      <c r="G3" s="223"/>
      <c r="H3" s="223"/>
      <c r="I3" s="223"/>
      <c r="J3" s="223"/>
      <c r="K3" s="515"/>
      <c r="L3" s="223"/>
      <c r="M3" s="223"/>
      <c r="N3" s="223"/>
      <c r="O3" s="223"/>
      <c r="P3" s="223"/>
      <c r="Q3" s="223"/>
      <c r="R3" s="223"/>
      <c r="S3" s="223"/>
      <c r="T3" s="223"/>
      <c r="U3" s="223"/>
      <c r="V3" s="223"/>
      <c r="W3" s="223"/>
      <c r="X3" s="223"/>
      <c r="Y3" s="223"/>
      <c r="Z3" s="223"/>
      <c r="AA3" s="223"/>
    </row>
    <row r="4" spans="2:27" s="227" customFormat="1" ht="29.25" customHeight="1">
      <c r="B4" s="225"/>
      <c r="C4" s="226" t="s">
        <v>476</v>
      </c>
      <c r="F4" s="516" t="s">
        <v>1006</v>
      </c>
      <c r="G4" s="228"/>
      <c r="H4" s="228"/>
      <c r="I4" s="229"/>
      <c r="J4" s="229"/>
      <c r="K4" s="517"/>
      <c r="L4" s="229"/>
      <c r="M4" s="229"/>
      <c r="N4" s="229"/>
      <c r="O4" s="229"/>
      <c r="P4" s="229"/>
      <c r="Q4" s="229"/>
      <c r="R4" s="229"/>
      <c r="S4" s="229"/>
      <c r="T4" s="229"/>
      <c r="U4" s="229"/>
      <c r="V4" s="229"/>
      <c r="W4" s="229"/>
      <c r="X4" s="229"/>
      <c r="Y4" s="229"/>
    </row>
    <row r="5" spans="2:27" s="227" customFormat="1" ht="9.75" customHeight="1" thickBot="1">
      <c r="B5" s="225"/>
      <c r="C5" s="222"/>
      <c r="G5" s="228"/>
      <c r="I5" s="229"/>
      <c r="J5" s="229"/>
      <c r="K5" s="517"/>
      <c r="L5" s="229"/>
      <c r="M5" s="229"/>
      <c r="N5" s="229"/>
      <c r="O5" s="229"/>
      <c r="P5" s="229"/>
      <c r="Q5" s="229"/>
      <c r="R5" s="229"/>
      <c r="S5" s="229"/>
      <c r="T5" s="229"/>
      <c r="U5" s="229"/>
      <c r="V5" s="229"/>
      <c r="W5" s="229"/>
      <c r="X5" s="229"/>
      <c r="Y5" s="229"/>
    </row>
    <row r="6" spans="2:27" ht="15.75" customHeight="1">
      <c r="B6" s="230"/>
      <c r="C6" s="231"/>
      <c r="D6" s="231"/>
      <c r="E6" s="231"/>
      <c r="F6" s="232"/>
      <c r="G6" s="1382" t="s">
        <v>477</v>
      </c>
      <c r="H6" s="1382"/>
      <c r="I6" s="1382"/>
      <c r="J6" s="1382"/>
      <c r="K6" s="1382"/>
      <c r="L6" s="1382"/>
      <c r="M6" s="1382"/>
      <c r="N6" s="1382"/>
      <c r="O6" s="1382"/>
      <c r="P6" s="1382"/>
      <c r="Q6" s="1382"/>
      <c r="R6" s="1382"/>
      <c r="S6" s="1382"/>
      <c r="T6" s="1382"/>
      <c r="U6" s="1382"/>
      <c r="V6" s="1382"/>
      <c r="W6" s="1382"/>
      <c r="X6" s="1382"/>
      <c r="Y6" s="1383"/>
      <c r="Z6" s="1384" t="s">
        <v>449</v>
      </c>
      <c r="AA6" s="1387" t="s">
        <v>478</v>
      </c>
    </row>
    <row r="7" spans="2:27" ht="67.5" customHeight="1">
      <c r="B7" s="233"/>
      <c r="C7" s="234"/>
      <c r="D7" s="234"/>
      <c r="E7" s="234"/>
      <c r="F7" s="235"/>
      <c r="G7" s="1389" t="s">
        <v>479</v>
      </c>
      <c r="H7" s="1390"/>
      <c r="I7" s="1391" t="s">
        <v>480</v>
      </c>
      <c r="J7" s="1390"/>
      <c r="K7" s="1392" t="s">
        <v>764</v>
      </c>
      <c r="L7" s="1401" t="s">
        <v>765</v>
      </c>
      <c r="M7" s="1402"/>
      <c r="N7" s="1392" t="s">
        <v>766</v>
      </c>
      <c r="O7" s="1401" t="s">
        <v>767</v>
      </c>
      <c r="P7" s="1402"/>
      <c r="Q7" s="1401" t="s">
        <v>768</v>
      </c>
      <c r="R7" s="1402"/>
      <c r="S7" s="1400" t="s">
        <v>769</v>
      </c>
      <c r="T7" s="1401" t="s">
        <v>770</v>
      </c>
      <c r="U7" s="1402"/>
      <c r="V7" s="1391" t="s">
        <v>771</v>
      </c>
      <c r="W7" s="1389"/>
      <c r="X7" s="1390"/>
      <c r="Y7" s="1392" t="s">
        <v>481</v>
      </c>
      <c r="Z7" s="1385"/>
      <c r="AA7" s="1388"/>
    </row>
    <row r="8" spans="2:27" ht="49.5" customHeight="1">
      <c r="B8" s="233"/>
      <c r="C8" s="234"/>
      <c r="D8" s="234"/>
      <c r="E8" s="234"/>
      <c r="F8" s="235"/>
      <c r="G8" s="1142" t="s">
        <v>482</v>
      </c>
      <c r="H8" s="1143" t="s">
        <v>483</v>
      </c>
      <c r="I8" s="238" t="s">
        <v>482</v>
      </c>
      <c r="J8" s="238" t="s">
        <v>483</v>
      </c>
      <c r="K8" s="1386"/>
      <c r="L8" s="1398"/>
      <c r="M8" s="1399"/>
      <c r="N8" s="1386"/>
      <c r="O8" s="1398"/>
      <c r="P8" s="1399"/>
      <c r="Q8" s="1398"/>
      <c r="R8" s="1399"/>
      <c r="S8" s="1400"/>
      <c r="T8" s="1398"/>
      <c r="U8" s="1399"/>
      <c r="V8" s="238" t="s">
        <v>772</v>
      </c>
      <c r="W8" s="238" t="s">
        <v>773</v>
      </c>
      <c r="X8" s="238" t="s">
        <v>774</v>
      </c>
      <c r="Y8" s="1386"/>
      <c r="Z8" s="1386"/>
      <c r="AA8" s="1388"/>
    </row>
    <row r="9" spans="2:27" ht="20.25" customHeight="1">
      <c r="B9" s="239"/>
      <c r="C9" s="240"/>
      <c r="D9" s="240"/>
      <c r="E9" s="240"/>
      <c r="F9" s="241"/>
      <c r="G9" s="1144" t="s">
        <v>775</v>
      </c>
      <c r="H9" s="243" t="s">
        <v>776</v>
      </c>
      <c r="I9" s="244" t="s">
        <v>777</v>
      </c>
      <c r="J9" s="244" t="s">
        <v>778</v>
      </c>
      <c r="K9" s="244"/>
      <c r="L9" s="238" t="s">
        <v>482</v>
      </c>
      <c r="M9" s="238" t="s">
        <v>483</v>
      </c>
      <c r="N9" s="244"/>
      <c r="O9" s="238" t="s">
        <v>482</v>
      </c>
      <c r="P9" s="238" t="s">
        <v>483</v>
      </c>
      <c r="Q9" s="238" t="s">
        <v>482</v>
      </c>
      <c r="R9" s="238" t="s">
        <v>483</v>
      </c>
      <c r="S9" s="244"/>
      <c r="T9" s="238" t="s">
        <v>482</v>
      </c>
      <c r="U9" s="238" t="s">
        <v>483</v>
      </c>
      <c r="V9" s="244"/>
      <c r="W9" s="244"/>
      <c r="X9" s="244"/>
      <c r="Y9" s="244" t="s">
        <v>779</v>
      </c>
      <c r="Z9" s="245" t="s">
        <v>780</v>
      </c>
      <c r="AA9" s="246" t="s">
        <v>781</v>
      </c>
    </row>
    <row r="10" spans="2:27" ht="24.95" customHeight="1">
      <c r="B10" s="247" t="s">
        <v>775</v>
      </c>
      <c r="C10" s="518" t="s">
        <v>484</v>
      </c>
      <c r="D10" s="519"/>
      <c r="E10" s="519"/>
      <c r="F10" s="520"/>
      <c r="G10" s="521"/>
      <c r="H10" s="522"/>
      <c r="I10" s="522"/>
      <c r="J10" s="522"/>
      <c r="K10" s="523"/>
      <c r="L10" s="524"/>
      <c r="M10" s="524"/>
      <c r="N10" s="524"/>
      <c r="O10" s="524"/>
      <c r="P10" s="524"/>
      <c r="Q10" s="524"/>
      <c r="R10" s="524"/>
      <c r="S10" s="524"/>
      <c r="T10" s="524"/>
      <c r="U10" s="524"/>
      <c r="V10" s="524"/>
      <c r="W10" s="524"/>
      <c r="X10" s="524"/>
      <c r="Y10" s="522"/>
      <c r="Z10" s="798">
        <f>Z11+Z37+Z49</f>
        <v>0</v>
      </c>
      <c r="AA10" s="799">
        <f>Z10*12.5</f>
        <v>0</v>
      </c>
    </row>
    <row r="11" spans="2:27" ht="24.95" customHeight="1">
      <c r="B11" s="251" t="s">
        <v>782</v>
      </c>
      <c r="C11" s="526" t="s">
        <v>486</v>
      </c>
      <c r="D11" s="527"/>
      <c r="E11" s="527"/>
      <c r="F11" s="528"/>
      <c r="G11" s="529"/>
      <c r="H11" s="530"/>
      <c r="I11" s="530"/>
      <c r="J11" s="530"/>
      <c r="K11" s="531"/>
      <c r="L11" s="532"/>
      <c r="M11" s="532"/>
      <c r="N11" s="532"/>
      <c r="O11" s="532"/>
      <c r="P11" s="532"/>
      <c r="Q11" s="532"/>
      <c r="R11" s="532"/>
      <c r="S11" s="532"/>
      <c r="T11" s="532"/>
      <c r="U11" s="532"/>
      <c r="V11" s="532"/>
      <c r="W11" s="532"/>
      <c r="X11" s="532"/>
      <c r="Y11" s="530"/>
      <c r="Z11" s="798">
        <f>Z33+Z14</f>
        <v>0</v>
      </c>
      <c r="AA11" s="533"/>
    </row>
    <row r="12" spans="2:27" ht="24.95" customHeight="1">
      <c r="B12" s="251" t="s">
        <v>783</v>
      </c>
      <c r="C12" s="1393" t="s">
        <v>488</v>
      </c>
      <c r="D12" s="1394"/>
      <c r="E12" s="1394"/>
      <c r="F12" s="1395"/>
      <c r="G12" s="801"/>
      <c r="H12" s="802"/>
      <c r="I12" s="831"/>
      <c r="J12" s="831"/>
      <c r="K12" s="531"/>
      <c r="L12" s="532"/>
      <c r="M12" s="532"/>
      <c r="N12" s="532"/>
      <c r="O12" s="532"/>
      <c r="P12" s="532"/>
      <c r="Q12" s="532"/>
      <c r="R12" s="532"/>
      <c r="S12" s="532"/>
      <c r="T12" s="532"/>
      <c r="U12" s="532"/>
      <c r="V12" s="532"/>
      <c r="W12" s="532"/>
      <c r="X12" s="532"/>
      <c r="Y12" s="530"/>
      <c r="Z12" s="534"/>
      <c r="AA12" s="535"/>
    </row>
    <row r="13" spans="2:27" ht="24.95" customHeight="1">
      <c r="B13" s="251" t="s">
        <v>784</v>
      </c>
      <c r="C13" s="1393" t="s">
        <v>490</v>
      </c>
      <c r="D13" s="1394"/>
      <c r="E13" s="1394"/>
      <c r="F13" s="1395"/>
      <c r="G13" s="801"/>
      <c r="H13" s="802"/>
      <c r="I13" s="831"/>
      <c r="J13" s="831"/>
      <c r="K13" s="531"/>
      <c r="L13" s="532"/>
      <c r="M13" s="532"/>
      <c r="N13" s="532"/>
      <c r="O13" s="532"/>
      <c r="P13" s="532"/>
      <c r="Q13" s="532"/>
      <c r="R13" s="532"/>
      <c r="S13" s="532"/>
      <c r="T13" s="532"/>
      <c r="U13" s="532"/>
      <c r="V13" s="532"/>
      <c r="W13" s="532"/>
      <c r="X13" s="532"/>
      <c r="Y13" s="530"/>
      <c r="Z13" s="534"/>
      <c r="AA13" s="535"/>
    </row>
    <row r="14" spans="2:27" ht="24.95" customHeight="1">
      <c r="B14" s="258" t="s">
        <v>776</v>
      </c>
      <c r="C14" s="536" t="s">
        <v>491</v>
      </c>
      <c r="D14" s="537"/>
      <c r="E14" s="537"/>
      <c r="F14" s="538"/>
      <c r="G14" s="798">
        <f>G15+G20+G24</f>
        <v>0</v>
      </c>
      <c r="H14" s="798">
        <f>H15+H20+H24</f>
        <v>0</v>
      </c>
      <c r="I14" s="798">
        <f t="shared" ref="I14:J14" si="0">I15+I20+I24</f>
        <v>0</v>
      </c>
      <c r="J14" s="798">
        <f t="shared" si="0"/>
        <v>0</v>
      </c>
      <c r="K14" s="531"/>
      <c r="L14" s="532"/>
      <c r="M14" s="532"/>
      <c r="N14" s="532"/>
      <c r="O14" s="532"/>
      <c r="P14" s="532"/>
      <c r="Q14" s="532"/>
      <c r="R14" s="532"/>
      <c r="S14" s="532"/>
      <c r="T14" s="539">
        <f>T15+T20+T24</f>
        <v>0</v>
      </c>
      <c r="U14" s="539">
        <f>U15+U20+U24</f>
        <v>0</v>
      </c>
      <c r="V14" s="539">
        <f>MIN(MAX(T15,T20),MAX(U15,U20))</f>
        <v>0</v>
      </c>
      <c r="W14" s="539">
        <f>MIN(MAX(T20-V14,T24),MAX(U20-V14,U24))</f>
        <v>0</v>
      </c>
      <c r="X14" s="539">
        <f>MIN(IF(MAX(T15-V14,T24-W14)&gt;0,MAX(T15-V14,T24-W14),0),IF(MAX(U15-V14,U24-W14)&gt;0,MAX(U15-V14,U24-W14,0)))</f>
        <v>0</v>
      </c>
      <c r="Y14" s="1140">
        <f>SUM(N16:N19)+SUM(N21:N23)+SUM(N25:N32)+S15+S20+S24+V14+W14+X14+ABS(T14-U14)</f>
        <v>0</v>
      </c>
      <c r="Z14" s="1140">
        <f>((SUM(N16:N19)+SUM(N21:N23)+SUM(N25:N32))*10%)+(S15*40%)+(S20*30%)+(S24*30%)+((V14+W14)*40%)+(X14*150%)+(ABS(T14-U14)*100%)</f>
        <v>0</v>
      </c>
      <c r="AA14" s="533"/>
    </row>
    <row r="15" spans="2:27" ht="24.95" customHeight="1">
      <c r="B15" s="258" t="s">
        <v>777</v>
      </c>
      <c r="C15" s="540" t="s">
        <v>492</v>
      </c>
      <c r="D15" s="537"/>
      <c r="E15" s="537"/>
      <c r="F15" s="541"/>
      <c r="G15" s="801"/>
      <c r="H15" s="802"/>
      <c r="I15" s="798">
        <f>SUM(I16:I19)</f>
        <v>0</v>
      </c>
      <c r="J15" s="798">
        <f>SUM(J16:J19)</f>
        <v>0</v>
      </c>
      <c r="K15" s="531"/>
      <c r="L15" s="532"/>
      <c r="M15" s="532"/>
      <c r="N15" s="532"/>
      <c r="O15" s="532"/>
      <c r="P15" s="532"/>
      <c r="Q15" s="539">
        <f>SUM(O16:O19)</f>
        <v>0</v>
      </c>
      <c r="R15" s="539">
        <f>SUM(P16:P19)</f>
        <v>0</v>
      </c>
      <c r="S15" s="539">
        <f>MIN(Q15:R15)</f>
        <v>0</v>
      </c>
      <c r="T15" s="539">
        <f>IF(Q15&gt;R15,Q15-S15,0)</f>
        <v>0</v>
      </c>
      <c r="U15" s="539">
        <f>IF(R15&gt;Q15,R15-S15,0)</f>
        <v>0</v>
      </c>
      <c r="V15" s="532"/>
      <c r="W15" s="532"/>
      <c r="X15" s="532"/>
      <c r="Y15" s="534"/>
      <c r="Z15" s="530"/>
      <c r="AA15" s="533"/>
    </row>
    <row r="16" spans="2:27" ht="24.95" customHeight="1">
      <c r="B16" s="258" t="s">
        <v>778</v>
      </c>
      <c r="C16" s="542"/>
      <c r="D16" s="537" t="s">
        <v>493</v>
      </c>
      <c r="E16" s="537"/>
      <c r="F16" s="541"/>
      <c r="G16" s="832"/>
      <c r="H16" s="833"/>
      <c r="I16" s="802"/>
      <c r="J16" s="802"/>
      <c r="K16" s="543">
        <v>0</v>
      </c>
      <c r="L16" s="539">
        <f>I16*K16</f>
        <v>0</v>
      </c>
      <c r="M16" s="539">
        <f>J16*K16</f>
        <v>0</v>
      </c>
      <c r="N16" s="539">
        <f>MIN(L16:M16)</f>
        <v>0</v>
      </c>
      <c r="O16" s="539">
        <f>IF(L16&gt;M16,L16-N16,0)</f>
        <v>0</v>
      </c>
      <c r="P16" s="539">
        <f>IF(M16&gt;L16,M16-N16,0)</f>
        <v>0</v>
      </c>
      <c r="Q16" s="532"/>
      <c r="R16" s="532"/>
      <c r="S16" s="532"/>
      <c r="T16" s="532"/>
      <c r="U16" s="532"/>
      <c r="V16" s="532"/>
      <c r="W16" s="532"/>
      <c r="X16" s="532"/>
      <c r="Y16" s="534"/>
      <c r="Z16" s="530"/>
      <c r="AA16" s="533"/>
    </row>
    <row r="17" spans="2:27" ht="24.95" customHeight="1">
      <c r="B17" s="258" t="s">
        <v>779</v>
      </c>
      <c r="C17" s="542"/>
      <c r="D17" s="537" t="s">
        <v>494</v>
      </c>
      <c r="E17" s="537"/>
      <c r="F17" s="541"/>
      <c r="G17" s="832"/>
      <c r="H17" s="833"/>
      <c r="I17" s="802"/>
      <c r="J17" s="802"/>
      <c r="K17" s="543">
        <v>2E-3</v>
      </c>
      <c r="L17" s="539">
        <f t="shared" ref="L17:L32" si="1">I17*K17</f>
        <v>0</v>
      </c>
      <c r="M17" s="539">
        <f t="shared" ref="M17:M32" si="2">J17*K17</f>
        <v>0</v>
      </c>
      <c r="N17" s="539">
        <f t="shared" ref="N17:N32" si="3">MIN(L17:M17)</f>
        <v>0</v>
      </c>
      <c r="O17" s="539">
        <f t="shared" ref="O17:O32" si="4">IF(L17&gt;M17,L17-N17,0)</f>
        <v>0</v>
      </c>
      <c r="P17" s="539">
        <f t="shared" ref="P17:P32" si="5">IF(M17&gt;L17,M17-N17,0)</f>
        <v>0</v>
      </c>
      <c r="Q17" s="532"/>
      <c r="R17" s="532"/>
      <c r="S17" s="532"/>
      <c r="T17" s="532"/>
      <c r="U17" s="532"/>
      <c r="V17" s="532"/>
      <c r="W17" s="532"/>
      <c r="X17" s="532"/>
      <c r="Y17" s="534"/>
      <c r="Z17" s="530"/>
      <c r="AA17" s="533"/>
    </row>
    <row r="18" spans="2:27" ht="24.95" customHeight="1">
      <c r="B18" s="258" t="s">
        <v>780</v>
      </c>
      <c r="C18" s="542"/>
      <c r="D18" s="537" t="s">
        <v>495</v>
      </c>
      <c r="E18" s="537"/>
      <c r="F18" s="541"/>
      <c r="G18" s="832"/>
      <c r="H18" s="833"/>
      <c r="I18" s="802"/>
      <c r="J18" s="802"/>
      <c r="K18" s="543">
        <v>4.0000000000000001E-3</v>
      </c>
      <c r="L18" s="539">
        <f t="shared" si="1"/>
        <v>0</v>
      </c>
      <c r="M18" s="539">
        <f t="shared" si="2"/>
        <v>0</v>
      </c>
      <c r="N18" s="539">
        <f t="shared" si="3"/>
        <v>0</v>
      </c>
      <c r="O18" s="539">
        <f t="shared" si="4"/>
        <v>0</v>
      </c>
      <c r="P18" s="539">
        <f t="shared" si="5"/>
        <v>0</v>
      </c>
      <c r="Q18" s="532"/>
      <c r="R18" s="532"/>
      <c r="S18" s="532"/>
      <c r="T18" s="532"/>
      <c r="U18" s="532"/>
      <c r="V18" s="532"/>
      <c r="W18" s="532"/>
      <c r="X18" s="532"/>
      <c r="Y18" s="534"/>
      <c r="Z18" s="530"/>
      <c r="AA18" s="533"/>
    </row>
    <row r="19" spans="2:27" ht="24.95" customHeight="1">
      <c r="B19" s="258" t="s">
        <v>781</v>
      </c>
      <c r="C19" s="542"/>
      <c r="D19" s="537" t="s">
        <v>496</v>
      </c>
      <c r="E19" s="537"/>
      <c r="F19" s="541"/>
      <c r="G19" s="832"/>
      <c r="H19" s="833"/>
      <c r="I19" s="802"/>
      <c r="J19" s="802"/>
      <c r="K19" s="543">
        <v>7.0000000000000001E-3</v>
      </c>
      <c r="L19" s="539">
        <f t="shared" si="1"/>
        <v>0</v>
      </c>
      <c r="M19" s="539">
        <f t="shared" si="2"/>
        <v>0</v>
      </c>
      <c r="N19" s="539">
        <f t="shared" si="3"/>
        <v>0</v>
      </c>
      <c r="O19" s="539">
        <f t="shared" si="4"/>
        <v>0</v>
      </c>
      <c r="P19" s="539">
        <f t="shared" si="5"/>
        <v>0</v>
      </c>
      <c r="Q19" s="532"/>
      <c r="R19" s="532"/>
      <c r="S19" s="532"/>
      <c r="T19" s="532"/>
      <c r="U19" s="532"/>
      <c r="V19" s="532"/>
      <c r="W19" s="532"/>
      <c r="X19" s="532"/>
      <c r="Y19" s="534"/>
      <c r="Z19" s="530"/>
      <c r="AA19" s="533"/>
    </row>
    <row r="20" spans="2:27" ht="24.95" customHeight="1">
      <c r="B20" s="258" t="s">
        <v>785</v>
      </c>
      <c r="C20" s="540" t="s">
        <v>497</v>
      </c>
      <c r="D20" s="537"/>
      <c r="E20" s="537"/>
      <c r="F20" s="541"/>
      <c r="G20" s="801"/>
      <c r="H20" s="802"/>
      <c r="I20" s="798">
        <f>SUM(I21:I23)</f>
        <v>0</v>
      </c>
      <c r="J20" s="798">
        <f>SUM(J21:J23)</f>
        <v>0</v>
      </c>
      <c r="K20" s="544"/>
      <c r="L20" s="532"/>
      <c r="M20" s="532"/>
      <c r="N20" s="532"/>
      <c r="O20" s="532"/>
      <c r="P20" s="532"/>
      <c r="Q20" s="539">
        <f>SUM(O21:O23)</f>
        <v>0</v>
      </c>
      <c r="R20" s="539">
        <f>SUM(P21:P23)</f>
        <v>0</v>
      </c>
      <c r="S20" s="539">
        <f>MIN(Q20:R20)</f>
        <v>0</v>
      </c>
      <c r="T20" s="539">
        <f>IF(Q20&gt;R20,Q20-S20,0)</f>
        <v>0</v>
      </c>
      <c r="U20" s="539">
        <f>IF(R20&gt;Q20,R20-S20,0)</f>
        <v>0</v>
      </c>
      <c r="V20" s="532"/>
      <c r="W20" s="532"/>
      <c r="X20" s="532"/>
      <c r="Y20" s="534"/>
      <c r="Z20" s="530"/>
      <c r="AA20" s="533"/>
    </row>
    <row r="21" spans="2:27" ht="24.95" customHeight="1">
      <c r="B21" s="258" t="s">
        <v>786</v>
      </c>
      <c r="C21" s="542"/>
      <c r="D21" s="537" t="s">
        <v>498</v>
      </c>
      <c r="E21" s="537"/>
      <c r="F21" s="541"/>
      <c r="G21" s="832"/>
      <c r="H21" s="833"/>
      <c r="I21" s="802"/>
      <c r="J21" s="802"/>
      <c r="K21" s="543">
        <v>1.2500000000000001E-2</v>
      </c>
      <c r="L21" s="539">
        <f t="shared" si="1"/>
        <v>0</v>
      </c>
      <c r="M21" s="539">
        <f t="shared" si="2"/>
        <v>0</v>
      </c>
      <c r="N21" s="539">
        <f t="shared" si="3"/>
        <v>0</v>
      </c>
      <c r="O21" s="539">
        <f t="shared" si="4"/>
        <v>0</v>
      </c>
      <c r="P21" s="539">
        <f t="shared" si="5"/>
        <v>0</v>
      </c>
      <c r="Q21" s="532"/>
      <c r="R21" s="532"/>
      <c r="S21" s="532"/>
      <c r="T21" s="532"/>
      <c r="U21" s="532"/>
      <c r="V21" s="532"/>
      <c r="W21" s="532"/>
      <c r="X21" s="532"/>
      <c r="Y21" s="534"/>
      <c r="Z21" s="530"/>
      <c r="AA21" s="533"/>
    </row>
    <row r="22" spans="2:27" ht="24.95" customHeight="1">
      <c r="B22" s="258" t="s">
        <v>787</v>
      </c>
      <c r="C22" s="542"/>
      <c r="D22" s="537" t="s">
        <v>499</v>
      </c>
      <c r="E22" s="537"/>
      <c r="F22" s="541"/>
      <c r="G22" s="832"/>
      <c r="H22" s="833"/>
      <c r="I22" s="802"/>
      <c r="J22" s="802"/>
      <c r="K22" s="543">
        <v>1.7500000000000002E-2</v>
      </c>
      <c r="L22" s="539">
        <f t="shared" si="1"/>
        <v>0</v>
      </c>
      <c r="M22" s="539">
        <f t="shared" si="2"/>
        <v>0</v>
      </c>
      <c r="N22" s="539">
        <f t="shared" si="3"/>
        <v>0</v>
      </c>
      <c r="O22" s="539">
        <f t="shared" si="4"/>
        <v>0</v>
      </c>
      <c r="P22" s="539">
        <f t="shared" si="5"/>
        <v>0</v>
      </c>
      <c r="Q22" s="532"/>
      <c r="R22" s="532"/>
      <c r="S22" s="532"/>
      <c r="T22" s="532"/>
      <c r="U22" s="532"/>
      <c r="V22" s="532"/>
      <c r="W22" s="532"/>
      <c r="X22" s="532"/>
      <c r="Y22" s="534"/>
      <c r="Z22" s="530"/>
      <c r="AA22" s="533"/>
    </row>
    <row r="23" spans="2:27" ht="24.95" customHeight="1">
      <c r="B23" s="258" t="s">
        <v>788</v>
      </c>
      <c r="C23" s="542"/>
      <c r="D23" s="537" t="s">
        <v>500</v>
      </c>
      <c r="E23" s="537"/>
      <c r="F23" s="541"/>
      <c r="G23" s="832"/>
      <c r="H23" s="833"/>
      <c r="I23" s="802"/>
      <c r="J23" s="802"/>
      <c r="K23" s="543">
        <v>2.2499999999999999E-2</v>
      </c>
      <c r="L23" s="539">
        <f t="shared" si="1"/>
        <v>0</v>
      </c>
      <c r="M23" s="539">
        <f t="shared" si="2"/>
        <v>0</v>
      </c>
      <c r="N23" s="539">
        <f t="shared" si="3"/>
        <v>0</v>
      </c>
      <c r="O23" s="539">
        <f t="shared" si="4"/>
        <v>0</v>
      </c>
      <c r="P23" s="539">
        <f t="shared" si="5"/>
        <v>0</v>
      </c>
      <c r="Q23" s="532"/>
      <c r="R23" s="532"/>
      <c r="S23" s="532"/>
      <c r="T23" s="532"/>
      <c r="U23" s="532"/>
      <c r="V23" s="532"/>
      <c r="W23" s="532"/>
      <c r="X23" s="532"/>
      <c r="Y23" s="534"/>
      <c r="Z23" s="530"/>
      <c r="AA23" s="533"/>
    </row>
    <row r="24" spans="2:27" ht="24.95" customHeight="1">
      <c r="B24" s="258" t="s">
        <v>789</v>
      </c>
      <c r="C24" s="540" t="s">
        <v>501</v>
      </c>
      <c r="D24" s="537"/>
      <c r="E24" s="537"/>
      <c r="F24" s="541"/>
      <c r="G24" s="801"/>
      <c r="H24" s="802"/>
      <c r="I24" s="798">
        <f>SUM(I25:I32)</f>
        <v>0</v>
      </c>
      <c r="J24" s="798">
        <f>SUM(J25:J32)</f>
        <v>0</v>
      </c>
      <c r="K24" s="544"/>
      <c r="L24" s="532"/>
      <c r="M24" s="532"/>
      <c r="N24" s="532"/>
      <c r="O24" s="532"/>
      <c r="P24" s="532"/>
      <c r="Q24" s="539">
        <f>SUM(O25:O32)</f>
        <v>0</v>
      </c>
      <c r="R24" s="539">
        <f>SUM(P25:P32)</f>
        <v>0</v>
      </c>
      <c r="S24" s="539">
        <f>MIN(Q24:R24)</f>
        <v>0</v>
      </c>
      <c r="T24" s="539">
        <f>IF(Q24&gt;R24,Q24-S24,0)</f>
        <v>0</v>
      </c>
      <c r="U24" s="539">
        <f>IF(R24&gt;Q24,R24-S24,0)</f>
        <v>0</v>
      </c>
      <c r="V24" s="532"/>
      <c r="W24" s="532"/>
      <c r="X24" s="532"/>
      <c r="Y24" s="534"/>
      <c r="Z24" s="530"/>
      <c r="AA24" s="533"/>
    </row>
    <row r="25" spans="2:27" ht="24.95" customHeight="1">
      <c r="B25" s="258" t="s">
        <v>790</v>
      </c>
      <c r="C25" s="542"/>
      <c r="D25" s="537" t="s">
        <v>502</v>
      </c>
      <c r="E25" s="537"/>
      <c r="F25" s="541"/>
      <c r="G25" s="832"/>
      <c r="H25" s="833"/>
      <c r="I25" s="802"/>
      <c r="J25" s="802"/>
      <c r="K25" s="543">
        <v>2.75E-2</v>
      </c>
      <c r="L25" s="539">
        <f t="shared" si="1"/>
        <v>0</v>
      </c>
      <c r="M25" s="539">
        <f t="shared" si="2"/>
        <v>0</v>
      </c>
      <c r="N25" s="539">
        <f t="shared" si="3"/>
        <v>0</v>
      </c>
      <c r="O25" s="539">
        <f t="shared" si="4"/>
        <v>0</v>
      </c>
      <c r="P25" s="539">
        <f t="shared" si="5"/>
        <v>0</v>
      </c>
      <c r="Q25" s="532"/>
      <c r="R25" s="532"/>
      <c r="S25" s="532"/>
      <c r="T25" s="532"/>
      <c r="U25" s="532"/>
      <c r="V25" s="532"/>
      <c r="W25" s="532"/>
      <c r="X25" s="532"/>
      <c r="Y25" s="534"/>
      <c r="Z25" s="530"/>
      <c r="AA25" s="533"/>
    </row>
    <row r="26" spans="2:27" ht="24.95" customHeight="1">
      <c r="B26" s="258" t="s">
        <v>791</v>
      </c>
      <c r="C26" s="542"/>
      <c r="D26" s="537" t="s">
        <v>503</v>
      </c>
      <c r="E26" s="537"/>
      <c r="F26" s="541"/>
      <c r="G26" s="832"/>
      <c r="H26" s="833"/>
      <c r="I26" s="802"/>
      <c r="J26" s="802"/>
      <c r="K26" s="543">
        <v>3.2500000000000001E-2</v>
      </c>
      <c r="L26" s="539">
        <f t="shared" si="1"/>
        <v>0</v>
      </c>
      <c r="M26" s="539">
        <f t="shared" si="2"/>
        <v>0</v>
      </c>
      <c r="N26" s="539">
        <f t="shared" si="3"/>
        <v>0</v>
      </c>
      <c r="O26" s="539">
        <f t="shared" si="4"/>
        <v>0</v>
      </c>
      <c r="P26" s="539">
        <f t="shared" si="5"/>
        <v>0</v>
      </c>
      <c r="Q26" s="532"/>
      <c r="R26" s="532"/>
      <c r="S26" s="532"/>
      <c r="T26" s="532"/>
      <c r="U26" s="532"/>
      <c r="V26" s="532"/>
      <c r="W26" s="532"/>
      <c r="X26" s="532"/>
      <c r="Y26" s="534"/>
      <c r="Z26" s="530"/>
      <c r="AA26" s="533"/>
    </row>
    <row r="27" spans="2:27" ht="24.95" customHeight="1">
      <c r="B27" s="258" t="s">
        <v>792</v>
      </c>
      <c r="C27" s="542"/>
      <c r="D27" s="537" t="s">
        <v>504</v>
      </c>
      <c r="E27" s="537"/>
      <c r="F27" s="541"/>
      <c r="G27" s="832"/>
      <c r="H27" s="833"/>
      <c r="I27" s="802"/>
      <c r="J27" s="802"/>
      <c r="K27" s="543">
        <v>3.7499999999999999E-2</v>
      </c>
      <c r="L27" s="539">
        <f t="shared" si="1"/>
        <v>0</v>
      </c>
      <c r="M27" s="539">
        <f t="shared" si="2"/>
        <v>0</v>
      </c>
      <c r="N27" s="539">
        <f t="shared" si="3"/>
        <v>0</v>
      </c>
      <c r="O27" s="539">
        <f t="shared" si="4"/>
        <v>0</v>
      </c>
      <c r="P27" s="539">
        <f t="shared" si="5"/>
        <v>0</v>
      </c>
      <c r="Q27" s="532"/>
      <c r="R27" s="532"/>
      <c r="S27" s="532"/>
      <c r="T27" s="532"/>
      <c r="U27" s="532"/>
      <c r="V27" s="532"/>
      <c r="W27" s="532"/>
      <c r="X27" s="532"/>
      <c r="Y27" s="534"/>
      <c r="Z27" s="530"/>
      <c r="AA27" s="533"/>
    </row>
    <row r="28" spans="2:27" ht="24.95" customHeight="1">
      <c r="B28" s="258" t="s">
        <v>793</v>
      </c>
      <c r="C28" s="542"/>
      <c r="D28" s="537" t="s">
        <v>505</v>
      </c>
      <c r="E28" s="537"/>
      <c r="F28" s="541"/>
      <c r="G28" s="832"/>
      <c r="H28" s="833"/>
      <c r="I28" s="802"/>
      <c r="J28" s="802"/>
      <c r="K28" s="543">
        <v>4.4999999999999998E-2</v>
      </c>
      <c r="L28" s="539">
        <f t="shared" si="1"/>
        <v>0</v>
      </c>
      <c r="M28" s="539">
        <f t="shared" si="2"/>
        <v>0</v>
      </c>
      <c r="N28" s="539">
        <f t="shared" si="3"/>
        <v>0</v>
      </c>
      <c r="O28" s="539">
        <f t="shared" si="4"/>
        <v>0</v>
      </c>
      <c r="P28" s="539">
        <f t="shared" si="5"/>
        <v>0</v>
      </c>
      <c r="Q28" s="532"/>
      <c r="R28" s="532"/>
      <c r="S28" s="532"/>
      <c r="T28" s="532"/>
      <c r="U28" s="532"/>
      <c r="V28" s="532"/>
      <c r="W28" s="532"/>
      <c r="X28" s="532"/>
      <c r="Y28" s="534"/>
      <c r="Z28" s="530"/>
      <c r="AA28" s="533"/>
    </row>
    <row r="29" spans="2:27" ht="24.95" customHeight="1">
      <c r="B29" s="258" t="s">
        <v>794</v>
      </c>
      <c r="C29" s="542"/>
      <c r="D29" s="537" t="s">
        <v>506</v>
      </c>
      <c r="E29" s="537"/>
      <c r="F29" s="541"/>
      <c r="G29" s="832"/>
      <c r="H29" s="833"/>
      <c r="I29" s="802"/>
      <c r="J29" s="802"/>
      <c r="K29" s="543">
        <v>5.2499999999999998E-2</v>
      </c>
      <c r="L29" s="539">
        <f t="shared" si="1"/>
        <v>0</v>
      </c>
      <c r="M29" s="539">
        <f t="shared" si="2"/>
        <v>0</v>
      </c>
      <c r="N29" s="539">
        <f t="shared" si="3"/>
        <v>0</v>
      </c>
      <c r="O29" s="539">
        <f t="shared" si="4"/>
        <v>0</v>
      </c>
      <c r="P29" s="539">
        <f t="shared" si="5"/>
        <v>0</v>
      </c>
      <c r="Q29" s="532"/>
      <c r="R29" s="532"/>
      <c r="S29" s="532"/>
      <c r="T29" s="532"/>
      <c r="U29" s="532"/>
      <c r="V29" s="532"/>
      <c r="W29" s="532"/>
      <c r="X29" s="532"/>
      <c r="Y29" s="534"/>
      <c r="Z29" s="530"/>
      <c r="AA29" s="533"/>
    </row>
    <row r="30" spans="2:27" ht="24.95" customHeight="1">
      <c r="B30" s="258" t="s">
        <v>795</v>
      </c>
      <c r="C30" s="542"/>
      <c r="D30" s="537" t="s">
        <v>507</v>
      </c>
      <c r="E30" s="537"/>
      <c r="F30" s="541"/>
      <c r="G30" s="832"/>
      <c r="H30" s="833"/>
      <c r="I30" s="802"/>
      <c r="J30" s="802"/>
      <c r="K30" s="543">
        <v>0.06</v>
      </c>
      <c r="L30" s="539">
        <f t="shared" si="1"/>
        <v>0</v>
      </c>
      <c r="M30" s="539">
        <f t="shared" si="2"/>
        <v>0</v>
      </c>
      <c r="N30" s="539">
        <f t="shared" si="3"/>
        <v>0</v>
      </c>
      <c r="O30" s="539">
        <f t="shared" si="4"/>
        <v>0</v>
      </c>
      <c r="P30" s="539">
        <f t="shared" si="5"/>
        <v>0</v>
      </c>
      <c r="Q30" s="532"/>
      <c r="R30" s="532"/>
      <c r="S30" s="532"/>
      <c r="T30" s="532"/>
      <c r="U30" s="532"/>
      <c r="V30" s="532"/>
      <c r="W30" s="532"/>
      <c r="X30" s="532"/>
      <c r="Y30" s="534"/>
      <c r="Z30" s="530"/>
      <c r="AA30" s="533"/>
    </row>
    <row r="31" spans="2:27" ht="24.95" customHeight="1">
      <c r="B31" s="258" t="s">
        <v>796</v>
      </c>
      <c r="C31" s="542"/>
      <c r="D31" s="537" t="s">
        <v>508</v>
      </c>
      <c r="E31" s="537"/>
      <c r="F31" s="541"/>
      <c r="G31" s="832"/>
      <c r="H31" s="833"/>
      <c r="I31" s="802"/>
      <c r="J31" s="802"/>
      <c r="K31" s="543">
        <v>0.08</v>
      </c>
      <c r="L31" s="539">
        <f t="shared" si="1"/>
        <v>0</v>
      </c>
      <c r="M31" s="539">
        <f t="shared" si="2"/>
        <v>0</v>
      </c>
      <c r="N31" s="539">
        <f t="shared" si="3"/>
        <v>0</v>
      </c>
      <c r="O31" s="539">
        <f t="shared" si="4"/>
        <v>0</v>
      </c>
      <c r="P31" s="539">
        <f t="shared" si="5"/>
        <v>0</v>
      </c>
      <c r="Q31" s="532"/>
      <c r="R31" s="532"/>
      <c r="S31" s="532"/>
      <c r="T31" s="532"/>
      <c r="U31" s="532"/>
      <c r="V31" s="532"/>
      <c r="W31" s="532"/>
      <c r="X31" s="532"/>
      <c r="Y31" s="534"/>
      <c r="Z31" s="530"/>
      <c r="AA31" s="533"/>
    </row>
    <row r="32" spans="2:27" ht="24.95" customHeight="1">
      <c r="B32" s="258" t="s">
        <v>797</v>
      </c>
      <c r="C32" s="542"/>
      <c r="D32" s="537" t="s">
        <v>509</v>
      </c>
      <c r="E32" s="537"/>
      <c r="F32" s="541"/>
      <c r="G32" s="832"/>
      <c r="H32" s="833"/>
      <c r="I32" s="802"/>
      <c r="J32" s="802"/>
      <c r="K32" s="543">
        <v>0.125</v>
      </c>
      <c r="L32" s="539">
        <f t="shared" si="1"/>
        <v>0</v>
      </c>
      <c r="M32" s="539">
        <f t="shared" si="2"/>
        <v>0</v>
      </c>
      <c r="N32" s="539">
        <f t="shared" si="3"/>
        <v>0</v>
      </c>
      <c r="O32" s="539">
        <f t="shared" si="4"/>
        <v>0</v>
      </c>
      <c r="P32" s="539">
        <f t="shared" si="5"/>
        <v>0</v>
      </c>
      <c r="Q32" s="532"/>
      <c r="R32" s="532"/>
      <c r="S32" s="532"/>
      <c r="T32" s="532"/>
      <c r="U32" s="532"/>
      <c r="V32" s="532"/>
      <c r="W32" s="532"/>
      <c r="X32" s="532"/>
      <c r="Y32" s="534"/>
      <c r="Z32" s="534"/>
      <c r="AA32" s="535"/>
    </row>
    <row r="33" spans="2:27" ht="24.95" customHeight="1">
      <c r="B33" s="258" t="s">
        <v>798</v>
      </c>
      <c r="C33" s="536" t="s">
        <v>510</v>
      </c>
      <c r="D33" s="537"/>
      <c r="E33" s="537"/>
      <c r="F33" s="538"/>
      <c r="G33" s="801"/>
      <c r="H33" s="802"/>
      <c r="I33" s="802"/>
      <c r="J33" s="802"/>
      <c r="K33" s="531"/>
      <c r="L33" s="532"/>
      <c r="M33" s="532"/>
      <c r="N33" s="532"/>
      <c r="O33" s="532"/>
      <c r="P33" s="532"/>
      <c r="Q33" s="532"/>
      <c r="R33" s="532"/>
      <c r="S33" s="532"/>
      <c r="T33" s="532"/>
      <c r="U33" s="532"/>
      <c r="V33" s="532"/>
      <c r="W33" s="532"/>
      <c r="X33" s="532"/>
      <c r="Y33" s="802"/>
      <c r="Z33" s="802"/>
      <c r="AA33" s="533"/>
    </row>
    <row r="34" spans="2:27" ht="24.95" customHeight="1">
      <c r="B34" s="258" t="s">
        <v>799</v>
      </c>
      <c r="C34" s="540" t="s">
        <v>492</v>
      </c>
      <c r="D34" s="545"/>
      <c r="E34" s="537"/>
      <c r="F34" s="538"/>
      <c r="G34" s="801"/>
      <c r="H34" s="802"/>
      <c r="I34" s="802"/>
      <c r="J34" s="802"/>
      <c r="K34" s="531"/>
      <c r="L34" s="532"/>
      <c r="M34" s="532"/>
      <c r="N34" s="532"/>
      <c r="O34" s="532"/>
      <c r="P34" s="532"/>
      <c r="Q34" s="532"/>
      <c r="R34" s="532"/>
      <c r="S34" s="532"/>
      <c r="T34" s="532"/>
      <c r="U34" s="532"/>
      <c r="V34" s="532"/>
      <c r="W34" s="532"/>
      <c r="X34" s="532"/>
      <c r="Y34" s="534"/>
      <c r="Z34" s="530"/>
      <c r="AA34" s="533"/>
    </row>
    <row r="35" spans="2:27" ht="24.95" customHeight="1">
      <c r="B35" s="258" t="s">
        <v>800</v>
      </c>
      <c r="C35" s="540" t="s">
        <v>497</v>
      </c>
      <c r="D35" s="545"/>
      <c r="E35" s="537"/>
      <c r="F35" s="538"/>
      <c r="G35" s="801"/>
      <c r="H35" s="802"/>
      <c r="I35" s="802"/>
      <c r="J35" s="802"/>
      <c r="K35" s="531"/>
      <c r="L35" s="532"/>
      <c r="M35" s="532"/>
      <c r="N35" s="532"/>
      <c r="O35" s="532"/>
      <c r="P35" s="532"/>
      <c r="Q35" s="532"/>
      <c r="R35" s="532"/>
      <c r="S35" s="532"/>
      <c r="T35" s="532"/>
      <c r="U35" s="532"/>
      <c r="V35" s="532"/>
      <c r="W35" s="532"/>
      <c r="X35" s="532"/>
      <c r="Y35" s="534"/>
      <c r="Z35" s="530"/>
      <c r="AA35" s="533"/>
    </row>
    <row r="36" spans="2:27" ht="24.95" customHeight="1">
      <c r="B36" s="258" t="s">
        <v>801</v>
      </c>
      <c r="C36" s="540" t="s">
        <v>501</v>
      </c>
      <c r="D36" s="545"/>
      <c r="E36" s="537"/>
      <c r="F36" s="538"/>
      <c r="G36" s="801"/>
      <c r="H36" s="802"/>
      <c r="I36" s="802"/>
      <c r="J36" s="802"/>
      <c r="K36" s="531"/>
      <c r="L36" s="532"/>
      <c r="M36" s="532"/>
      <c r="N36" s="532"/>
      <c r="O36" s="532"/>
      <c r="P36" s="532"/>
      <c r="Q36" s="532"/>
      <c r="R36" s="532"/>
      <c r="S36" s="532"/>
      <c r="T36" s="532"/>
      <c r="U36" s="532"/>
      <c r="V36" s="532"/>
      <c r="W36" s="532"/>
      <c r="X36" s="532"/>
      <c r="Y36" s="534"/>
      <c r="Z36" s="530"/>
      <c r="AA36" s="533"/>
    </row>
    <row r="37" spans="2:27" ht="24.95" customHeight="1">
      <c r="B37" s="258" t="s">
        <v>802</v>
      </c>
      <c r="C37" s="526" t="s">
        <v>511</v>
      </c>
      <c r="D37" s="537"/>
      <c r="E37" s="537"/>
      <c r="F37" s="538"/>
      <c r="G37" s="801"/>
      <c r="H37" s="802"/>
      <c r="I37" s="802"/>
      <c r="J37" s="802"/>
      <c r="K37" s="531"/>
      <c r="L37" s="532"/>
      <c r="M37" s="532"/>
      <c r="N37" s="532"/>
      <c r="O37" s="532"/>
      <c r="P37" s="532"/>
      <c r="Q37" s="532"/>
      <c r="R37" s="532"/>
      <c r="S37" s="532"/>
      <c r="T37" s="532"/>
      <c r="U37" s="532"/>
      <c r="V37" s="532"/>
      <c r="W37" s="532"/>
      <c r="X37" s="532"/>
      <c r="Y37" s="802"/>
      <c r="Z37" s="798">
        <f>Z38+Z47+Z48</f>
        <v>0</v>
      </c>
      <c r="AA37" s="533"/>
    </row>
    <row r="38" spans="2:27" ht="24.95" customHeight="1">
      <c r="B38" s="258">
        <v>251</v>
      </c>
      <c r="C38" s="546" t="s">
        <v>513</v>
      </c>
      <c r="D38" s="547"/>
      <c r="E38" s="547"/>
      <c r="F38" s="548"/>
      <c r="G38" s="834"/>
      <c r="H38" s="835"/>
      <c r="I38" s="835"/>
      <c r="J38" s="835"/>
      <c r="K38" s="531"/>
      <c r="L38" s="532"/>
      <c r="M38" s="532"/>
      <c r="N38" s="532"/>
      <c r="O38" s="532"/>
      <c r="P38" s="532"/>
      <c r="Q38" s="532"/>
      <c r="R38" s="532"/>
      <c r="S38" s="532"/>
      <c r="T38" s="532"/>
      <c r="U38" s="532"/>
      <c r="V38" s="532"/>
      <c r="W38" s="532"/>
      <c r="X38" s="532"/>
      <c r="Y38" s="550"/>
      <c r="Z38" s="798">
        <f>Z39+Z40+Z44+Z45+Z46</f>
        <v>0</v>
      </c>
      <c r="AA38" s="533"/>
    </row>
    <row r="39" spans="2:27" ht="24.95" customHeight="1">
      <c r="B39" s="258" t="s">
        <v>803</v>
      </c>
      <c r="C39" s="551" t="s">
        <v>514</v>
      </c>
      <c r="D39" s="552"/>
      <c r="E39" s="552"/>
      <c r="F39" s="553"/>
      <c r="G39" s="801"/>
      <c r="H39" s="802"/>
      <c r="I39" s="802"/>
      <c r="J39" s="802"/>
      <c r="K39" s="531"/>
      <c r="L39" s="532"/>
      <c r="M39" s="532"/>
      <c r="N39" s="532"/>
      <c r="O39" s="532"/>
      <c r="P39" s="532"/>
      <c r="Q39" s="532"/>
      <c r="R39" s="532"/>
      <c r="S39" s="532"/>
      <c r="T39" s="532"/>
      <c r="U39" s="532"/>
      <c r="V39" s="532"/>
      <c r="W39" s="532"/>
      <c r="X39" s="532"/>
      <c r="Y39" s="802"/>
      <c r="Z39" s="802"/>
      <c r="AA39" s="533"/>
    </row>
    <row r="40" spans="2:27" ht="24.95" customHeight="1">
      <c r="B40" s="258" t="s">
        <v>804</v>
      </c>
      <c r="C40" s="551" t="s">
        <v>515</v>
      </c>
      <c r="D40" s="547"/>
      <c r="E40" s="547"/>
      <c r="F40" s="553"/>
      <c r="G40" s="801"/>
      <c r="H40" s="802"/>
      <c r="I40" s="802"/>
      <c r="J40" s="802"/>
      <c r="K40" s="531"/>
      <c r="L40" s="532"/>
      <c r="M40" s="532"/>
      <c r="N40" s="532"/>
      <c r="O40" s="532"/>
      <c r="P40" s="532"/>
      <c r="Q40" s="532"/>
      <c r="R40" s="532"/>
      <c r="S40" s="532"/>
      <c r="T40" s="532"/>
      <c r="U40" s="532"/>
      <c r="V40" s="532"/>
      <c r="W40" s="532"/>
      <c r="X40" s="532"/>
      <c r="Y40" s="802"/>
      <c r="Z40" s="798">
        <f>Z41+Z42+Z43</f>
        <v>0</v>
      </c>
      <c r="AA40" s="533"/>
    </row>
    <row r="41" spans="2:27" ht="24.95" customHeight="1">
      <c r="B41" s="258" t="s">
        <v>805</v>
      </c>
      <c r="C41" s="554" t="s">
        <v>516</v>
      </c>
      <c r="D41" s="547"/>
      <c r="E41" s="555"/>
      <c r="F41" s="553"/>
      <c r="G41" s="801"/>
      <c r="H41" s="802"/>
      <c r="I41" s="802"/>
      <c r="J41" s="802"/>
      <c r="K41" s="531"/>
      <c r="L41" s="532"/>
      <c r="M41" s="532"/>
      <c r="N41" s="532"/>
      <c r="O41" s="532"/>
      <c r="P41" s="532"/>
      <c r="Q41" s="532"/>
      <c r="R41" s="532"/>
      <c r="S41" s="532"/>
      <c r="T41" s="532"/>
      <c r="U41" s="532"/>
      <c r="V41" s="532"/>
      <c r="W41" s="532"/>
      <c r="X41" s="532"/>
      <c r="Y41" s="802"/>
      <c r="Z41" s="802"/>
      <c r="AA41" s="533"/>
    </row>
    <row r="42" spans="2:27" ht="24.95" customHeight="1">
      <c r="B42" s="258" t="s">
        <v>806</v>
      </c>
      <c r="C42" s="554" t="s">
        <v>517</v>
      </c>
      <c r="D42" s="547"/>
      <c r="E42" s="555"/>
      <c r="F42" s="553"/>
      <c r="G42" s="801"/>
      <c r="H42" s="802"/>
      <c r="I42" s="802"/>
      <c r="J42" s="802"/>
      <c r="K42" s="531"/>
      <c r="L42" s="532"/>
      <c r="M42" s="532"/>
      <c r="N42" s="532"/>
      <c r="O42" s="532"/>
      <c r="P42" s="532"/>
      <c r="Q42" s="532"/>
      <c r="R42" s="532"/>
      <c r="S42" s="532"/>
      <c r="T42" s="532"/>
      <c r="U42" s="532"/>
      <c r="V42" s="532"/>
      <c r="W42" s="532"/>
      <c r="X42" s="532"/>
      <c r="Y42" s="802"/>
      <c r="Z42" s="802"/>
      <c r="AA42" s="533"/>
    </row>
    <row r="43" spans="2:27" ht="24.95" customHeight="1">
      <c r="B43" s="258" t="s">
        <v>807</v>
      </c>
      <c r="C43" s="554" t="s">
        <v>518</v>
      </c>
      <c r="D43" s="547"/>
      <c r="E43" s="555"/>
      <c r="F43" s="553"/>
      <c r="G43" s="801"/>
      <c r="H43" s="802"/>
      <c r="I43" s="802"/>
      <c r="J43" s="802"/>
      <c r="K43" s="531"/>
      <c r="L43" s="532"/>
      <c r="M43" s="532"/>
      <c r="N43" s="532"/>
      <c r="O43" s="532"/>
      <c r="P43" s="532"/>
      <c r="Q43" s="532"/>
      <c r="R43" s="532"/>
      <c r="S43" s="532"/>
      <c r="T43" s="532"/>
      <c r="U43" s="532"/>
      <c r="V43" s="532"/>
      <c r="W43" s="532"/>
      <c r="X43" s="532"/>
      <c r="Y43" s="802"/>
      <c r="Z43" s="802"/>
      <c r="AA43" s="533"/>
    </row>
    <row r="44" spans="2:27" ht="24.95" customHeight="1">
      <c r="B44" s="258" t="s">
        <v>808</v>
      </c>
      <c r="C44" s="551" t="s">
        <v>519</v>
      </c>
      <c r="D44" s="547"/>
      <c r="E44" s="547"/>
      <c r="F44" s="553"/>
      <c r="G44" s="801"/>
      <c r="H44" s="802"/>
      <c r="I44" s="802"/>
      <c r="J44" s="802"/>
      <c r="K44" s="531"/>
      <c r="L44" s="532"/>
      <c r="M44" s="532"/>
      <c r="N44" s="532"/>
      <c r="O44" s="532"/>
      <c r="P44" s="532"/>
      <c r="Q44" s="532"/>
      <c r="R44" s="532"/>
      <c r="S44" s="532"/>
      <c r="T44" s="532"/>
      <c r="U44" s="532"/>
      <c r="V44" s="532"/>
      <c r="W44" s="532"/>
      <c r="X44" s="532"/>
      <c r="Y44" s="802"/>
      <c r="Z44" s="798">
        <f>Y44*0.08</f>
        <v>0</v>
      </c>
      <c r="AA44" s="533"/>
    </row>
    <row r="45" spans="2:27" ht="24.95" customHeight="1">
      <c r="B45" s="258" t="s">
        <v>809</v>
      </c>
      <c r="C45" s="551" t="s">
        <v>520</v>
      </c>
      <c r="D45" s="547"/>
      <c r="E45" s="547"/>
      <c r="F45" s="553"/>
      <c r="G45" s="801"/>
      <c r="H45" s="802"/>
      <c r="I45" s="802"/>
      <c r="J45" s="802"/>
      <c r="K45" s="531"/>
      <c r="L45" s="532"/>
      <c r="M45" s="532"/>
      <c r="N45" s="532"/>
      <c r="O45" s="532"/>
      <c r="P45" s="532"/>
      <c r="Q45" s="532"/>
      <c r="R45" s="532"/>
      <c r="S45" s="532"/>
      <c r="T45" s="532"/>
      <c r="U45" s="532"/>
      <c r="V45" s="532"/>
      <c r="W45" s="532"/>
      <c r="X45" s="532"/>
      <c r="Y45" s="802"/>
      <c r="Z45" s="798">
        <f>Y45*0.12</f>
        <v>0</v>
      </c>
      <c r="AA45" s="533"/>
    </row>
    <row r="46" spans="2:27" ht="24.95" customHeight="1">
      <c r="B46" s="258" t="s">
        <v>810</v>
      </c>
      <c r="C46" s="556" t="s">
        <v>522</v>
      </c>
      <c r="D46" s="547"/>
      <c r="E46" s="547"/>
      <c r="F46" s="553"/>
      <c r="G46" s="801"/>
      <c r="H46" s="802"/>
      <c r="I46" s="802"/>
      <c r="J46" s="802"/>
      <c r="K46" s="531"/>
      <c r="L46" s="532"/>
      <c r="M46" s="532"/>
      <c r="N46" s="532"/>
      <c r="O46" s="532"/>
      <c r="P46" s="532"/>
      <c r="Q46" s="532"/>
      <c r="R46" s="532"/>
      <c r="S46" s="532"/>
      <c r="T46" s="532"/>
      <c r="U46" s="532"/>
      <c r="V46" s="532"/>
      <c r="W46" s="532"/>
      <c r="X46" s="532"/>
      <c r="Y46" s="802"/>
      <c r="Z46" s="802"/>
      <c r="AA46" s="533"/>
    </row>
    <row r="47" spans="2:27" ht="24.95" customHeight="1">
      <c r="B47" s="258">
        <v>325</v>
      </c>
      <c r="C47" s="546" t="s">
        <v>524</v>
      </c>
      <c r="D47" s="557"/>
      <c r="E47" s="547"/>
      <c r="F47" s="548"/>
      <c r="G47" s="549"/>
      <c r="H47" s="550"/>
      <c r="I47" s="550"/>
      <c r="J47" s="550"/>
      <c r="K47" s="531"/>
      <c r="L47" s="532"/>
      <c r="M47" s="532"/>
      <c r="N47" s="532"/>
      <c r="O47" s="532"/>
      <c r="P47" s="532"/>
      <c r="Q47" s="532"/>
      <c r="R47" s="532"/>
      <c r="S47" s="532"/>
      <c r="T47" s="532"/>
      <c r="U47" s="532"/>
      <c r="V47" s="532"/>
      <c r="W47" s="532"/>
      <c r="X47" s="532"/>
      <c r="Y47" s="550"/>
      <c r="Z47" s="839"/>
      <c r="AA47" s="533"/>
    </row>
    <row r="48" spans="2:27" ht="24.95" customHeight="1">
      <c r="B48" s="258">
        <v>330</v>
      </c>
      <c r="C48" s="546" t="s">
        <v>525</v>
      </c>
      <c r="D48" s="557"/>
      <c r="E48" s="547"/>
      <c r="F48" s="548"/>
      <c r="G48" s="549"/>
      <c r="H48" s="550"/>
      <c r="I48" s="550"/>
      <c r="J48" s="550"/>
      <c r="K48" s="531"/>
      <c r="L48" s="532"/>
      <c r="M48" s="532"/>
      <c r="N48" s="532"/>
      <c r="O48" s="532"/>
      <c r="P48" s="532"/>
      <c r="Q48" s="532"/>
      <c r="R48" s="532"/>
      <c r="S48" s="532"/>
      <c r="T48" s="532"/>
      <c r="U48" s="532"/>
      <c r="V48" s="532"/>
      <c r="W48" s="532"/>
      <c r="X48" s="532"/>
      <c r="Y48" s="550"/>
      <c r="Z48" s="839"/>
      <c r="AA48" s="533"/>
    </row>
    <row r="49" spans="2:27" ht="24.95" customHeight="1">
      <c r="B49" s="258" t="s">
        <v>811</v>
      </c>
      <c r="C49" s="542" t="s">
        <v>526</v>
      </c>
      <c r="D49" s="558"/>
      <c r="E49" s="537"/>
      <c r="F49" s="559"/>
      <c r="G49" s="560"/>
      <c r="H49" s="561"/>
      <c r="I49" s="561"/>
      <c r="J49" s="561"/>
      <c r="K49" s="562"/>
      <c r="L49" s="563"/>
      <c r="M49" s="563"/>
      <c r="N49" s="563"/>
      <c r="O49" s="563"/>
      <c r="P49" s="563"/>
      <c r="Q49" s="563"/>
      <c r="R49" s="563"/>
      <c r="S49" s="563"/>
      <c r="T49" s="563"/>
      <c r="U49" s="563"/>
      <c r="V49" s="563"/>
      <c r="W49" s="563"/>
      <c r="X49" s="563"/>
      <c r="Y49" s="561"/>
      <c r="Z49" s="798">
        <f>Z50+Z51+Z52+Z53+Z54</f>
        <v>0</v>
      </c>
      <c r="AA49" s="533"/>
    </row>
    <row r="50" spans="2:27" ht="24.95" customHeight="1">
      <c r="B50" s="258">
        <v>360</v>
      </c>
      <c r="C50" s="536" t="s">
        <v>527</v>
      </c>
      <c r="D50" s="558"/>
      <c r="E50" s="537"/>
      <c r="F50" s="559"/>
      <c r="G50" s="560"/>
      <c r="H50" s="561"/>
      <c r="I50" s="561"/>
      <c r="J50" s="561"/>
      <c r="K50" s="562"/>
      <c r="L50" s="563"/>
      <c r="M50" s="563"/>
      <c r="N50" s="563"/>
      <c r="O50" s="563"/>
      <c r="P50" s="563"/>
      <c r="Q50" s="563"/>
      <c r="R50" s="563"/>
      <c r="S50" s="563"/>
      <c r="T50" s="563"/>
      <c r="U50" s="563"/>
      <c r="V50" s="563"/>
      <c r="W50" s="563"/>
      <c r="X50" s="563"/>
      <c r="Y50" s="561"/>
      <c r="Z50" s="841"/>
      <c r="AA50" s="533"/>
    </row>
    <row r="51" spans="2:27" ht="24.95" customHeight="1">
      <c r="B51" s="258">
        <v>370</v>
      </c>
      <c r="C51" s="536" t="s">
        <v>528</v>
      </c>
      <c r="D51" s="558"/>
      <c r="E51" s="537"/>
      <c r="F51" s="559"/>
      <c r="G51" s="560"/>
      <c r="H51" s="561"/>
      <c r="I51" s="561"/>
      <c r="J51" s="561"/>
      <c r="K51" s="562"/>
      <c r="L51" s="563"/>
      <c r="M51" s="563"/>
      <c r="N51" s="563"/>
      <c r="O51" s="563"/>
      <c r="P51" s="563"/>
      <c r="Q51" s="563"/>
      <c r="R51" s="563"/>
      <c r="S51" s="563"/>
      <c r="T51" s="563"/>
      <c r="U51" s="563"/>
      <c r="V51" s="563"/>
      <c r="W51" s="563"/>
      <c r="X51" s="563"/>
      <c r="Y51" s="561"/>
      <c r="Z51" s="841"/>
      <c r="AA51" s="533"/>
    </row>
    <row r="52" spans="2:27" ht="24.95" customHeight="1">
      <c r="B52" s="258">
        <v>380</v>
      </c>
      <c r="C52" s="536" t="s">
        <v>529</v>
      </c>
      <c r="D52" s="558"/>
      <c r="E52" s="537"/>
      <c r="F52" s="559"/>
      <c r="G52" s="560"/>
      <c r="H52" s="561"/>
      <c r="I52" s="561"/>
      <c r="J52" s="561"/>
      <c r="K52" s="562"/>
      <c r="L52" s="563"/>
      <c r="M52" s="563"/>
      <c r="N52" s="563"/>
      <c r="O52" s="563"/>
      <c r="P52" s="563"/>
      <c r="Q52" s="563"/>
      <c r="R52" s="563"/>
      <c r="S52" s="563"/>
      <c r="T52" s="563"/>
      <c r="U52" s="563"/>
      <c r="V52" s="563"/>
      <c r="W52" s="563"/>
      <c r="X52" s="563"/>
      <c r="Y52" s="561"/>
      <c r="Z52" s="841"/>
      <c r="AA52" s="533"/>
    </row>
    <row r="53" spans="2:27" ht="24.95" customHeight="1">
      <c r="B53" s="761" t="s">
        <v>530</v>
      </c>
      <c r="C53" s="1145" t="s">
        <v>531</v>
      </c>
      <c r="D53" s="767"/>
      <c r="E53" s="768"/>
      <c r="F53" s="1141"/>
      <c r="G53" s="604"/>
      <c r="H53" s="605"/>
      <c r="I53" s="605"/>
      <c r="J53" s="605"/>
      <c r="K53" s="606"/>
      <c r="L53" s="607"/>
      <c r="M53" s="607"/>
      <c r="N53" s="607"/>
      <c r="O53" s="607"/>
      <c r="P53" s="607"/>
      <c r="Q53" s="607"/>
      <c r="R53" s="607"/>
      <c r="S53" s="607"/>
      <c r="T53" s="607"/>
      <c r="U53" s="607"/>
      <c r="V53" s="607"/>
      <c r="W53" s="607"/>
      <c r="X53" s="607"/>
      <c r="Y53" s="605"/>
      <c r="Z53" s="843"/>
      <c r="AA53" s="571"/>
    </row>
    <row r="54" spans="2:27" ht="24.95" customHeight="1" thickBot="1">
      <c r="B54" s="277">
        <v>390</v>
      </c>
      <c r="C54" s="564" t="s">
        <v>532</v>
      </c>
      <c r="D54" s="565"/>
      <c r="E54" s="565"/>
      <c r="F54" s="566"/>
      <c r="G54" s="567"/>
      <c r="H54" s="568"/>
      <c r="I54" s="568"/>
      <c r="J54" s="568"/>
      <c r="K54" s="569"/>
      <c r="L54" s="570"/>
      <c r="M54" s="570"/>
      <c r="N54" s="570"/>
      <c r="O54" s="570"/>
      <c r="P54" s="570"/>
      <c r="Q54" s="570"/>
      <c r="R54" s="570"/>
      <c r="S54" s="570"/>
      <c r="T54" s="570"/>
      <c r="U54" s="570"/>
      <c r="V54" s="570"/>
      <c r="W54" s="570"/>
      <c r="X54" s="570"/>
      <c r="Y54" s="568"/>
      <c r="Z54" s="811"/>
      <c r="AA54" s="571"/>
    </row>
    <row r="55" spans="2:27" ht="15">
      <c r="B55" s="284"/>
      <c r="C55" s="285"/>
      <c r="D55" s="285"/>
      <c r="E55" s="285"/>
      <c r="F55" s="285"/>
      <c r="G55" s="286"/>
      <c r="H55" s="286"/>
      <c r="I55" s="286"/>
      <c r="J55" s="286"/>
      <c r="K55" s="284"/>
      <c r="L55" s="286"/>
      <c r="M55" s="286"/>
      <c r="N55" s="286"/>
      <c r="O55" s="286"/>
      <c r="P55" s="286"/>
      <c r="Q55" s="286"/>
      <c r="R55" s="286"/>
      <c r="S55" s="286"/>
      <c r="T55" s="286"/>
      <c r="U55" s="286"/>
      <c r="V55" s="286"/>
      <c r="W55" s="286"/>
      <c r="X55" s="286"/>
      <c r="Y55" s="286"/>
      <c r="Z55" s="285"/>
      <c r="AA55" s="285"/>
    </row>
  </sheetData>
  <sheetProtection algorithmName="SHA-512" hashValue="m87ebfulUUADM8M0elK8HR4RUAcWsSBD4gd/C/yhdi8tiUHm5XZ8bQSMOMe55yXvxuYw2ajW+/i1EF5A0NDsZg==" saltValue="FyzPSvaE3EuD/NKo6R+n7g==" spinCount="100000" sheet="1" objects="1" scenarios="1"/>
  <mergeCells count="17">
    <mergeCell ref="Y7:Y8"/>
    <mergeCell ref="C12:F12"/>
    <mergeCell ref="B2:AA2"/>
    <mergeCell ref="G6:Y6"/>
    <mergeCell ref="Z6:Z8"/>
    <mergeCell ref="AA6:AA8"/>
    <mergeCell ref="G7:H7"/>
    <mergeCell ref="I7:J7"/>
    <mergeCell ref="K7:K8"/>
    <mergeCell ref="L7:M8"/>
    <mergeCell ref="N7:N8"/>
    <mergeCell ref="O7:P8"/>
    <mergeCell ref="C13:F13"/>
    <mergeCell ref="Q7:R8"/>
    <mergeCell ref="S7:S8"/>
    <mergeCell ref="T7:U8"/>
    <mergeCell ref="V7:X7"/>
  </mergeCells>
  <printOptions horizontalCentered="1" verticalCentered="1"/>
  <pageMargins left="0.31496062992125984" right="0.31496062992125984" top="0.74803149606299213" bottom="0.74803149606299213" header="0.31496062992125984" footer="0.31496062992125984"/>
  <pageSetup paperSize="8" scale="33" orientation="landscape" r:id="rId1"/>
  <headerFooter scaleWithDoc="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14">
    <tabColor theme="4" tint="0.59999389629810485"/>
    <pageSetUpPr fitToPage="1"/>
  </sheetPr>
  <dimension ref="B1:AA55"/>
  <sheetViews>
    <sheetView showGridLines="0" zoomScale="40" zoomScaleNormal="40" zoomScaleSheetLayoutView="25" workbookViewId="0">
      <selection activeCell="L62" sqref="L62"/>
    </sheetView>
  </sheetViews>
  <sheetFormatPr defaultColWidth="11.625" defaultRowHeight="12.75"/>
  <cols>
    <col min="1" max="1" width="2.25" style="220" customWidth="1"/>
    <col min="2" max="2" width="11.625" style="219" customWidth="1"/>
    <col min="3" max="3" width="7.5" style="220" customWidth="1"/>
    <col min="4" max="4" width="6.25" style="220" customWidth="1"/>
    <col min="5" max="5" width="28.25" style="220" customWidth="1"/>
    <col min="6" max="6" width="55.625" style="220" customWidth="1"/>
    <col min="7" max="10" width="19.875" style="221" customWidth="1"/>
    <col min="11" max="11" width="19.875" style="219" customWidth="1"/>
    <col min="12" max="13" width="19.875" style="221" customWidth="1"/>
    <col min="14" max="14" width="21.5" style="221" customWidth="1"/>
    <col min="15" max="18" width="19.875" style="221" customWidth="1"/>
    <col min="19" max="19" width="21.625" style="221" customWidth="1"/>
    <col min="20" max="25" width="19.875" style="221" customWidth="1"/>
    <col min="26" max="26" width="19.875" style="220" customWidth="1"/>
    <col min="27" max="27" width="20.625" style="220" customWidth="1"/>
    <col min="28" max="268" width="10" style="220" customWidth="1"/>
    <col min="269" max="16384" width="11.625" style="220"/>
  </cols>
  <sheetData>
    <row r="1" spans="2:27" ht="13.5" thickBot="1"/>
    <row r="2" spans="2:27" s="222" customFormat="1" ht="36" customHeight="1" thickBot="1">
      <c r="B2" s="1379" t="s">
        <v>475</v>
      </c>
      <c r="C2" s="1380"/>
      <c r="D2" s="1380"/>
      <c r="E2" s="1380"/>
      <c r="F2" s="1380"/>
      <c r="G2" s="1380"/>
      <c r="H2" s="1380"/>
      <c r="I2" s="1380"/>
      <c r="J2" s="1380"/>
      <c r="K2" s="1380"/>
      <c r="L2" s="1380"/>
      <c r="M2" s="1380"/>
      <c r="N2" s="1380"/>
      <c r="O2" s="1380"/>
      <c r="P2" s="1380"/>
      <c r="Q2" s="1380"/>
      <c r="R2" s="1380"/>
      <c r="S2" s="1380"/>
      <c r="T2" s="1380"/>
      <c r="U2" s="1380"/>
      <c r="V2" s="1380"/>
      <c r="W2" s="1380"/>
      <c r="X2" s="1380"/>
      <c r="Y2" s="1380"/>
      <c r="Z2" s="1380"/>
      <c r="AA2" s="1381"/>
    </row>
    <row r="3" spans="2:27" s="224" customFormat="1" ht="9" customHeight="1">
      <c r="B3" s="223"/>
      <c r="C3" s="223"/>
      <c r="D3" s="223"/>
      <c r="E3" s="223"/>
      <c r="F3" s="223"/>
      <c r="G3" s="223"/>
      <c r="H3" s="223"/>
      <c r="I3" s="223"/>
      <c r="J3" s="223"/>
      <c r="K3" s="515"/>
      <c r="L3" s="223"/>
      <c r="M3" s="223"/>
      <c r="N3" s="223"/>
      <c r="O3" s="223"/>
      <c r="P3" s="223"/>
      <c r="Q3" s="223"/>
      <c r="R3" s="223"/>
      <c r="S3" s="223"/>
      <c r="T3" s="223"/>
      <c r="U3" s="223"/>
      <c r="V3" s="223"/>
      <c r="W3" s="223"/>
      <c r="X3" s="223"/>
      <c r="Y3" s="223"/>
      <c r="Z3" s="223"/>
      <c r="AA3" s="223"/>
    </row>
    <row r="4" spans="2:27" s="227" customFormat="1" ht="29.25" customHeight="1">
      <c r="B4" s="225"/>
      <c r="C4" s="226" t="s">
        <v>476</v>
      </c>
      <c r="F4" s="516" t="s">
        <v>763</v>
      </c>
      <c r="G4" s="228"/>
      <c r="H4" s="228"/>
      <c r="I4" s="229"/>
      <c r="J4" s="229"/>
      <c r="K4" s="517"/>
      <c r="L4" s="229"/>
      <c r="M4" s="229"/>
      <c r="N4" s="229"/>
      <c r="O4" s="229"/>
      <c r="P4" s="229"/>
      <c r="Q4" s="229"/>
      <c r="R4" s="229"/>
      <c r="S4" s="229"/>
      <c r="T4" s="229"/>
      <c r="U4" s="229"/>
      <c r="V4" s="229"/>
      <c r="W4" s="229"/>
      <c r="X4" s="229"/>
      <c r="Y4" s="229"/>
    </row>
    <row r="5" spans="2:27" s="227" customFormat="1" ht="9.75" customHeight="1" thickBot="1">
      <c r="B5" s="225"/>
      <c r="C5" s="222"/>
      <c r="G5" s="228"/>
      <c r="I5" s="229"/>
      <c r="J5" s="229"/>
      <c r="K5" s="517"/>
      <c r="L5" s="229"/>
      <c r="M5" s="229"/>
      <c r="N5" s="229"/>
      <c r="O5" s="229"/>
      <c r="P5" s="229"/>
      <c r="Q5" s="229"/>
      <c r="R5" s="229"/>
      <c r="S5" s="229"/>
      <c r="T5" s="229"/>
      <c r="U5" s="229"/>
      <c r="V5" s="229"/>
      <c r="W5" s="229"/>
      <c r="X5" s="229"/>
      <c r="Y5" s="229"/>
    </row>
    <row r="6" spans="2:27" ht="15.75" customHeight="1">
      <c r="B6" s="230"/>
      <c r="C6" s="231"/>
      <c r="D6" s="231"/>
      <c r="E6" s="231"/>
      <c r="F6" s="232"/>
      <c r="G6" s="1382" t="s">
        <v>477</v>
      </c>
      <c r="H6" s="1382"/>
      <c r="I6" s="1382"/>
      <c r="J6" s="1382"/>
      <c r="K6" s="1382"/>
      <c r="L6" s="1382"/>
      <c r="M6" s="1382"/>
      <c r="N6" s="1382"/>
      <c r="O6" s="1382"/>
      <c r="P6" s="1382"/>
      <c r="Q6" s="1382"/>
      <c r="R6" s="1382"/>
      <c r="S6" s="1382"/>
      <c r="T6" s="1382"/>
      <c r="U6" s="1382"/>
      <c r="V6" s="1382"/>
      <c r="W6" s="1382"/>
      <c r="X6" s="1382"/>
      <c r="Y6" s="1383"/>
      <c r="Z6" s="1384" t="s">
        <v>449</v>
      </c>
      <c r="AA6" s="1387" t="s">
        <v>478</v>
      </c>
    </row>
    <row r="7" spans="2:27" ht="67.5" customHeight="1">
      <c r="B7" s="233"/>
      <c r="C7" s="234"/>
      <c r="D7" s="234"/>
      <c r="E7" s="234"/>
      <c r="F7" s="235"/>
      <c r="G7" s="1389" t="s">
        <v>479</v>
      </c>
      <c r="H7" s="1390"/>
      <c r="I7" s="1391" t="s">
        <v>480</v>
      </c>
      <c r="J7" s="1390"/>
      <c r="K7" s="1392" t="s">
        <v>764</v>
      </c>
      <c r="L7" s="1401" t="s">
        <v>765</v>
      </c>
      <c r="M7" s="1402"/>
      <c r="N7" s="1392" t="s">
        <v>766</v>
      </c>
      <c r="O7" s="1401" t="s">
        <v>767</v>
      </c>
      <c r="P7" s="1402"/>
      <c r="Q7" s="1401" t="s">
        <v>768</v>
      </c>
      <c r="R7" s="1402"/>
      <c r="S7" s="1400" t="s">
        <v>769</v>
      </c>
      <c r="T7" s="1401" t="s">
        <v>770</v>
      </c>
      <c r="U7" s="1402"/>
      <c r="V7" s="1391" t="s">
        <v>771</v>
      </c>
      <c r="W7" s="1389"/>
      <c r="X7" s="1390"/>
      <c r="Y7" s="1392" t="s">
        <v>481</v>
      </c>
      <c r="Z7" s="1385"/>
      <c r="AA7" s="1388"/>
    </row>
    <row r="8" spans="2:27" ht="49.5" customHeight="1">
      <c r="B8" s="233"/>
      <c r="C8" s="234"/>
      <c r="D8" s="234"/>
      <c r="E8" s="234"/>
      <c r="F8" s="235"/>
      <c r="G8" s="1142" t="s">
        <v>482</v>
      </c>
      <c r="H8" s="1143" t="s">
        <v>483</v>
      </c>
      <c r="I8" s="238" t="s">
        <v>482</v>
      </c>
      <c r="J8" s="238" t="s">
        <v>483</v>
      </c>
      <c r="K8" s="1386"/>
      <c r="L8" s="1398"/>
      <c r="M8" s="1399"/>
      <c r="N8" s="1386"/>
      <c r="O8" s="1398"/>
      <c r="P8" s="1399"/>
      <c r="Q8" s="1398"/>
      <c r="R8" s="1399"/>
      <c r="S8" s="1400"/>
      <c r="T8" s="1398"/>
      <c r="U8" s="1399"/>
      <c r="V8" s="238" t="s">
        <v>772</v>
      </c>
      <c r="W8" s="238" t="s">
        <v>773</v>
      </c>
      <c r="X8" s="238" t="s">
        <v>774</v>
      </c>
      <c r="Y8" s="1386"/>
      <c r="Z8" s="1386"/>
      <c r="AA8" s="1388"/>
    </row>
    <row r="9" spans="2:27" ht="20.25" customHeight="1">
      <c r="B9" s="239"/>
      <c r="C9" s="240"/>
      <c r="D9" s="240"/>
      <c r="E9" s="240"/>
      <c r="F9" s="241"/>
      <c r="G9" s="1144" t="s">
        <v>775</v>
      </c>
      <c r="H9" s="243" t="s">
        <v>776</v>
      </c>
      <c r="I9" s="244" t="s">
        <v>777</v>
      </c>
      <c r="J9" s="244" t="s">
        <v>778</v>
      </c>
      <c r="K9" s="244"/>
      <c r="L9" s="238" t="s">
        <v>482</v>
      </c>
      <c r="M9" s="238" t="s">
        <v>483</v>
      </c>
      <c r="N9" s="244"/>
      <c r="O9" s="238" t="s">
        <v>482</v>
      </c>
      <c r="P9" s="238" t="s">
        <v>483</v>
      </c>
      <c r="Q9" s="238" t="s">
        <v>482</v>
      </c>
      <c r="R9" s="238" t="s">
        <v>483</v>
      </c>
      <c r="S9" s="244"/>
      <c r="T9" s="238" t="s">
        <v>482</v>
      </c>
      <c r="U9" s="238" t="s">
        <v>483</v>
      </c>
      <c r="V9" s="244"/>
      <c r="W9" s="244"/>
      <c r="X9" s="244"/>
      <c r="Y9" s="244" t="s">
        <v>779</v>
      </c>
      <c r="Z9" s="245" t="s">
        <v>780</v>
      </c>
      <c r="AA9" s="246" t="s">
        <v>781</v>
      </c>
    </row>
    <row r="10" spans="2:27" ht="24.95" customHeight="1">
      <c r="B10" s="247" t="s">
        <v>775</v>
      </c>
      <c r="C10" s="518" t="s">
        <v>484</v>
      </c>
      <c r="D10" s="519"/>
      <c r="E10" s="519"/>
      <c r="F10" s="520"/>
      <c r="G10" s="521"/>
      <c r="H10" s="522"/>
      <c r="I10" s="522"/>
      <c r="J10" s="522"/>
      <c r="K10" s="523"/>
      <c r="L10" s="524"/>
      <c r="M10" s="524"/>
      <c r="N10" s="524"/>
      <c r="O10" s="524"/>
      <c r="P10" s="524"/>
      <c r="Q10" s="524"/>
      <c r="R10" s="524"/>
      <c r="S10" s="524"/>
      <c r="T10" s="524"/>
      <c r="U10" s="524"/>
      <c r="V10" s="524"/>
      <c r="W10" s="524"/>
      <c r="X10" s="524"/>
      <c r="Y10" s="522"/>
      <c r="Z10" s="798">
        <f>Z11+Z37+Z49</f>
        <v>0</v>
      </c>
      <c r="AA10" s="799">
        <f>Z10*12.5</f>
        <v>0</v>
      </c>
    </row>
    <row r="11" spans="2:27" ht="24.95" customHeight="1">
      <c r="B11" s="251" t="s">
        <v>782</v>
      </c>
      <c r="C11" s="526" t="s">
        <v>486</v>
      </c>
      <c r="D11" s="527"/>
      <c r="E11" s="527"/>
      <c r="F11" s="528"/>
      <c r="G11" s="529"/>
      <c r="H11" s="530"/>
      <c r="I11" s="530"/>
      <c r="J11" s="530"/>
      <c r="K11" s="531"/>
      <c r="L11" s="532"/>
      <c r="M11" s="532"/>
      <c r="N11" s="532"/>
      <c r="O11" s="532"/>
      <c r="P11" s="532"/>
      <c r="Q11" s="532"/>
      <c r="R11" s="532"/>
      <c r="S11" s="532"/>
      <c r="T11" s="532"/>
      <c r="U11" s="532"/>
      <c r="V11" s="532"/>
      <c r="W11" s="532"/>
      <c r="X11" s="532"/>
      <c r="Y11" s="530"/>
      <c r="Z11" s="798">
        <f>Z33+Z14</f>
        <v>0</v>
      </c>
      <c r="AA11" s="533"/>
    </row>
    <row r="12" spans="2:27" ht="24.95" customHeight="1">
      <c r="B12" s="251" t="s">
        <v>783</v>
      </c>
      <c r="C12" s="1393" t="s">
        <v>488</v>
      </c>
      <c r="D12" s="1394"/>
      <c r="E12" s="1394"/>
      <c r="F12" s="1395"/>
      <c r="G12" s="801"/>
      <c r="H12" s="802"/>
      <c r="I12" s="831"/>
      <c r="J12" s="831"/>
      <c r="K12" s="531"/>
      <c r="L12" s="532"/>
      <c r="M12" s="532"/>
      <c r="N12" s="532"/>
      <c r="O12" s="532"/>
      <c r="P12" s="532"/>
      <c r="Q12" s="532"/>
      <c r="R12" s="532"/>
      <c r="S12" s="532"/>
      <c r="T12" s="532"/>
      <c r="U12" s="532"/>
      <c r="V12" s="532"/>
      <c r="W12" s="532"/>
      <c r="X12" s="532"/>
      <c r="Y12" s="530"/>
      <c r="Z12" s="534"/>
      <c r="AA12" s="535"/>
    </row>
    <row r="13" spans="2:27" ht="24.95" customHeight="1">
      <c r="B13" s="251" t="s">
        <v>784</v>
      </c>
      <c r="C13" s="1393" t="s">
        <v>490</v>
      </c>
      <c r="D13" s="1394"/>
      <c r="E13" s="1394"/>
      <c r="F13" s="1395"/>
      <c r="G13" s="801"/>
      <c r="H13" s="802"/>
      <c r="I13" s="831"/>
      <c r="J13" s="831"/>
      <c r="K13" s="531"/>
      <c r="L13" s="532"/>
      <c r="M13" s="532"/>
      <c r="N13" s="532"/>
      <c r="O13" s="532"/>
      <c r="P13" s="532"/>
      <c r="Q13" s="532"/>
      <c r="R13" s="532"/>
      <c r="S13" s="532"/>
      <c r="T13" s="532"/>
      <c r="U13" s="532"/>
      <c r="V13" s="532"/>
      <c r="W13" s="532"/>
      <c r="X13" s="532"/>
      <c r="Y13" s="530"/>
      <c r="Z13" s="534"/>
      <c r="AA13" s="535"/>
    </row>
    <row r="14" spans="2:27" ht="24.95" customHeight="1">
      <c r="B14" s="258" t="s">
        <v>776</v>
      </c>
      <c r="C14" s="536" t="s">
        <v>491</v>
      </c>
      <c r="D14" s="537"/>
      <c r="E14" s="537"/>
      <c r="F14" s="538"/>
      <c r="G14" s="798">
        <f>G15+G20+G24</f>
        <v>0</v>
      </c>
      <c r="H14" s="798">
        <f>H15+H20+H24</f>
        <v>0</v>
      </c>
      <c r="I14" s="798">
        <f t="shared" ref="I14:J14" si="0">I15+I20+I24</f>
        <v>0</v>
      </c>
      <c r="J14" s="798">
        <f t="shared" si="0"/>
        <v>0</v>
      </c>
      <c r="K14" s="531"/>
      <c r="L14" s="532"/>
      <c r="M14" s="532"/>
      <c r="N14" s="532"/>
      <c r="O14" s="532"/>
      <c r="P14" s="532"/>
      <c r="Q14" s="532"/>
      <c r="R14" s="532"/>
      <c r="S14" s="532"/>
      <c r="T14" s="539">
        <f>T15+T20+T24</f>
        <v>0</v>
      </c>
      <c r="U14" s="539">
        <f>U15+U20+U24</f>
        <v>0</v>
      </c>
      <c r="V14" s="539">
        <f>MIN(MAX(T15,T20),MAX(U15,U20))</f>
        <v>0</v>
      </c>
      <c r="W14" s="539">
        <f>MIN(MAX(T20-V14,T24),MAX(U20-V14,U24))</f>
        <v>0</v>
      </c>
      <c r="X14" s="539">
        <f>MIN(IF(MAX(T15-V14,T24-W14)&gt;0,MAX(T15-V14,T24-W14),0),IF(MAX(U15-V14,U24-W14)&gt;0,MAX(U15-V14,U24-W14,0)))</f>
        <v>0</v>
      </c>
      <c r="Y14" s="1140">
        <f>SUM(N16:N19)+SUM(N21:N23)+SUM(N25:N32)+S15+S20+S24+V14+W14+X14+ABS(T14-U14)</f>
        <v>0</v>
      </c>
      <c r="Z14" s="1140">
        <f>((SUM(N16:N19)+SUM(N21:N23)+SUM(N25:N32))*10%)+(S15*40%)+(S20*30%)+(S24*30%)+((V14+W14)*40%)+(X14*150%)+(ABS(T14-U14)*100%)</f>
        <v>0</v>
      </c>
      <c r="AA14" s="533"/>
    </row>
    <row r="15" spans="2:27" ht="24.95" customHeight="1">
      <c r="B15" s="258" t="s">
        <v>777</v>
      </c>
      <c r="C15" s="540" t="s">
        <v>492</v>
      </c>
      <c r="D15" s="537"/>
      <c r="E15" s="537"/>
      <c r="F15" s="541"/>
      <c r="G15" s="801"/>
      <c r="H15" s="802"/>
      <c r="I15" s="798">
        <f>SUM(I16:I19)</f>
        <v>0</v>
      </c>
      <c r="J15" s="798">
        <f>SUM(J16:J19)</f>
        <v>0</v>
      </c>
      <c r="K15" s="531"/>
      <c r="L15" s="532"/>
      <c r="M15" s="532"/>
      <c r="N15" s="532"/>
      <c r="O15" s="532"/>
      <c r="P15" s="532"/>
      <c r="Q15" s="539">
        <f>SUM(O16:O19)</f>
        <v>0</v>
      </c>
      <c r="R15" s="539">
        <f>SUM(P16:P19)</f>
        <v>0</v>
      </c>
      <c r="S15" s="539">
        <f>MIN(Q15:R15)</f>
        <v>0</v>
      </c>
      <c r="T15" s="539">
        <f>IF(Q15&gt;R15,Q15-S15,0)</f>
        <v>0</v>
      </c>
      <c r="U15" s="539">
        <f>IF(R15&gt;Q15,R15-S15,0)</f>
        <v>0</v>
      </c>
      <c r="V15" s="532"/>
      <c r="W15" s="532"/>
      <c r="X15" s="532"/>
      <c r="Y15" s="534"/>
      <c r="Z15" s="530"/>
      <c r="AA15" s="533"/>
    </row>
    <row r="16" spans="2:27" ht="24.95" customHeight="1">
      <c r="B16" s="258" t="s">
        <v>778</v>
      </c>
      <c r="C16" s="542"/>
      <c r="D16" s="537" t="s">
        <v>493</v>
      </c>
      <c r="E16" s="537"/>
      <c r="F16" s="541"/>
      <c r="G16" s="832"/>
      <c r="H16" s="833"/>
      <c r="I16" s="802"/>
      <c r="J16" s="802"/>
      <c r="K16" s="543">
        <v>0</v>
      </c>
      <c r="L16" s="539">
        <f>I16*K16</f>
        <v>0</v>
      </c>
      <c r="M16" s="539">
        <f>J16*K16</f>
        <v>0</v>
      </c>
      <c r="N16" s="539">
        <f>MIN(L16:M16)</f>
        <v>0</v>
      </c>
      <c r="O16" s="539">
        <f>IF(L16&gt;M16,L16-N16,0)</f>
        <v>0</v>
      </c>
      <c r="P16" s="539">
        <f>IF(M16&gt;L16,M16-N16,0)</f>
        <v>0</v>
      </c>
      <c r="Q16" s="532"/>
      <c r="R16" s="532"/>
      <c r="S16" s="532"/>
      <c r="T16" s="532"/>
      <c r="U16" s="532"/>
      <c r="V16" s="532"/>
      <c r="W16" s="532"/>
      <c r="X16" s="532"/>
      <c r="Y16" s="534"/>
      <c r="Z16" s="530"/>
      <c r="AA16" s="533"/>
    </row>
    <row r="17" spans="2:27" ht="24.95" customHeight="1">
      <c r="B17" s="258" t="s">
        <v>779</v>
      </c>
      <c r="C17" s="542"/>
      <c r="D17" s="537" t="s">
        <v>494</v>
      </c>
      <c r="E17" s="537"/>
      <c r="F17" s="541"/>
      <c r="G17" s="832"/>
      <c r="H17" s="833"/>
      <c r="I17" s="802"/>
      <c r="J17" s="802"/>
      <c r="K17" s="543">
        <v>2E-3</v>
      </c>
      <c r="L17" s="539">
        <f t="shared" ref="L17:L32" si="1">I17*K17</f>
        <v>0</v>
      </c>
      <c r="M17" s="539">
        <f t="shared" ref="M17:M32" si="2">J17*K17</f>
        <v>0</v>
      </c>
      <c r="N17" s="539">
        <f t="shared" ref="N17:N32" si="3">MIN(L17:M17)</f>
        <v>0</v>
      </c>
      <c r="O17" s="539">
        <f t="shared" ref="O17:O32" si="4">IF(L17&gt;M17,L17-N17,0)</f>
        <v>0</v>
      </c>
      <c r="P17" s="539">
        <f t="shared" ref="P17:P32" si="5">IF(M17&gt;L17,M17-N17,0)</f>
        <v>0</v>
      </c>
      <c r="Q17" s="532"/>
      <c r="R17" s="532"/>
      <c r="S17" s="532"/>
      <c r="T17" s="532"/>
      <c r="U17" s="532"/>
      <c r="V17" s="532"/>
      <c r="W17" s="532"/>
      <c r="X17" s="532"/>
      <c r="Y17" s="534"/>
      <c r="Z17" s="530"/>
      <c r="AA17" s="533"/>
    </row>
    <row r="18" spans="2:27" ht="24.95" customHeight="1">
      <c r="B18" s="258" t="s">
        <v>780</v>
      </c>
      <c r="C18" s="542"/>
      <c r="D18" s="537" t="s">
        <v>495</v>
      </c>
      <c r="E18" s="537"/>
      <c r="F18" s="541"/>
      <c r="G18" s="832"/>
      <c r="H18" s="833"/>
      <c r="I18" s="802"/>
      <c r="J18" s="802"/>
      <c r="K18" s="543">
        <v>4.0000000000000001E-3</v>
      </c>
      <c r="L18" s="539">
        <f t="shared" si="1"/>
        <v>0</v>
      </c>
      <c r="M18" s="539">
        <f t="shared" si="2"/>
        <v>0</v>
      </c>
      <c r="N18" s="539">
        <f t="shared" si="3"/>
        <v>0</v>
      </c>
      <c r="O18" s="539">
        <f t="shared" si="4"/>
        <v>0</v>
      </c>
      <c r="P18" s="539">
        <f t="shared" si="5"/>
        <v>0</v>
      </c>
      <c r="Q18" s="532"/>
      <c r="R18" s="532"/>
      <c r="S18" s="532"/>
      <c r="T18" s="532"/>
      <c r="U18" s="532"/>
      <c r="V18" s="532"/>
      <c r="W18" s="532"/>
      <c r="X18" s="532"/>
      <c r="Y18" s="534"/>
      <c r="Z18" s="530"/>
      <c r="AA18" s="533"/>
    </row>
    <row r="19" spans="2:27" ht="24.95" customHeight="1">
      <c r="B19" s="258" t="s">
        <v>781</v>
      </c>
      <c r="C19" s="542"/>
      <c r="D19" s="537" t="s">
        <v>496</v>
      </c>
      <c r="E19" s="537"/>
      <c r="F19" s="541"/>
      <c r="G19" s="832"/>
      <c r="H19" s="833"/>
      <c r="I19" s="802"/>
      <c r="J19" s="802"/>
      <c r="K19" s="543">
        <v>7.0000000000000001E-3</v>
      </c>
      <c r="L19" s="539">
        <f t="shared" si="1"/>
        <v>0</v>
      </c>
      <c r="M19" s="539">
        <f t="shared" si="2"/>
        <v>0</v>
      </c>
      <c r="N19" s="539">
        <f t="shared" si="3"/>
        <v>0</v>
      </c>
      <c r="O19" s="539">
        <f t="shared" si="4"/>
        <v>0</v>
      </c>
      <c r="P19" s="539">
        <f t="shared" si="5"/>
        <v>0</v>
      </c>
      <c r="Q19" s="532"/>
      <c r="R19" s="532"/>
      <c r="S19" s="532"/>
      <c r="T19" s="532"/>
      <c r="U19" s="532"/>
      <c r="V19" s="532"/>
      <c r="W19" s="532"/>
      <c r="X19" s="532"/>
      <c r="Y19" s="534"/>
      <c r="Z19" s="530"/>
      <c r="AA19" s="533"/>
    </row>
    <row r="20" spans="2:27" ht="24.95" customHeight="1">
      <c r="B20" s="258" t="s">
        <v>785</v>
      </c>
      <c r="C20" s="540" t="s">
        <v>497</v>
      </c>
      <c r="D20" s="537"/>
      <c r="E20" s="537"/>
      <c r="F20" s="541"/>
      <c r="G20" s="801"/>
      <c r="H20" s="802"/>
      <c r="I20" s="798">
        <f>SUM(I21:I23)</f>
        <v>0</v>
      </c>
      <c r="J20" s="798">
        <f>SUM(J21:J23)</f>
        <v>0</v>
      </c>
      <c r="K20" s="544"/>
      <c r="L20" s="532"/>
      <c r="M20" s="532"/>
      <c r="N20" s="532"/>
      <c r="O20" s="532"/>
      <c r="P20" s="532"/>
      <c r="Q20" s="539">
        <f>SUM(O21:O23)</f>
        <v>0</v>
      </c>
      <c r="R20" s="539">
        <f>SUM(P21:P23)</f>
        <v>0</v>
      </c>
      <c r="S20" s="539">
        <f>MIN(Q20:R20)</f>
        <v>0</v>
      </c>
      <c r="T20" s="539">
        <f>IF(Q20&gt;R20,Q20-S20,0)</f>
        <v>0</v>
      </c>
      <c r="U20" s="539">
        <f>IF(R20&gt;Q20,R20-S20,0)</f>
        <v>0</v>
      </c>
      <c r="V20" s="532"/>
      <c r="W20" s="532"/>
      <c r="X20" s="532"/>
      <c r="Y20" s="534"/>
      <c r="Z20" s="530"/>
      <c r="AA20" s="533"/>
    </row>
    <row r="21" spans="2:27" ht="24.95" customHeight="1">
      <c r="B21" s="258" t="s">
        <v>786</v>
      </c>
      <c r="C21" s="542"/>
      <c r="D21" s="537" t="s">
        <v>498</v>
      </c>
      <c r="E21" s="537"/>
      <c r="F21" s="541"/>
      <c r="G21" s="832"/>
      <c r="H21" s="833"/>
      <c r="I21" s="802"/>
      <c r="J21" s="802"/>
      <c r="K21" s="543">
        <v>1.2500000000000001E-2</v>
      </c>
      <c r="L21" s="539">
        <f t="shared" si="1"/>
        <v>0</v>
      </c>
      <c r="M21" s="539">
        <f t="shared" si="2"/>
        <v>0</v>
      </c>
      <c r="N21" s="539">
        <f t="shared" si="3"/>
        <v>0</v>
      </c>
      <c r="O21" s="539">
        <f t="shared" si="4"/>
        <v>0</v>
      </c>
      <c r="P21" s="539">
        <f t="shared" si="5"/>
        <v>0</v>
      </c>
      <c r="Q21" s="532"/>
      <c r="R21" s="532"/>
      <c r="S21" s="532"/>
      <c r="T21" s="532"/>
      <c r="U21" s="532"/>
      <c r="V21" s="532"/>
      <c r="W21" s="532"/>
      <c r="X21" s="532"/>
      <c r="Y21" s="534"/>
      <c r="Z21" s="530"/>
      <c r="AA21" s="533"/>
    </row>
    <row r="22" spans="2:27" ht="24.95" customHeight="1">
      <c r="B22" s="258" t="s">
        <v>787</v>
      </c>
      <c r="C22" s="542"/>
      <c r="D22" s="537" t="s">
        <v>499</v>
      </c>
      <c r="E22" s="537"/>
      <c r="F22" s="541"/>
      <c r="G22" s="832"/>
      <c r="H22" s="833"/>
      <c r="I22" s="802"/>
      <c r="J22" s="802"/>
      <c r="K22" s="543">
        <v>1.7500000000000002E-2</v>
      </c>
      <c r="L22" s="539">
        <f t="shared" si="1"/>
        <v>0</v>
      </c>
      <c r="M22" s="539">
        <f t="shared" si="2"/>
        <v>0</v>
      </c>
      <c r="N22" s="539">
        <f t="shared" si="3"/>
        <v>0</v>
      </c>
      <c r="O22" s="539">
        <f t="shared" si="4"/>
        <v>0</v>
      </c>
      <c r="P22" s="539">
        <f t="shared" si="5"/>
        <v>0</v>
      </c>
      <c r="Q22" s="532"/>
      <c r="R22" s="532"/>
      <c r="S22" s="532"/>
      <c r="T22" s="532"/>
      <c r="U22" s="532"/>
      <c r="V22" s="532"/>
      <c r="W22" s="532"/>
      <c r="X22" s="532"/>
      <c r="Y22" s="534"/>
      <c r="Z22" s="530"/>
      <c r="AA22" s="533"/>
    </row>
    <row r="23" spans="2:27" ht="24.95" customHeight="1">
      <c r="B23" s="258" t="s">
        <v>788</v>
      </c>
      <c r="C23" s="542"/>
      <c r="D23" s="537" t="s">
        <v>500</v>
      </c>
      <c r="E23" s="537"/>
      <c r="F23" s="541"/>
      <c r="G23" s="832"/>
      <c r="H23" s="833"/>
      <c r="I23" s="802"/>
      <c r="J23" s="802"/>
      <c r="K23" s="543">
        <v>2.2499999999999999E-2</v>
      </c>
      <c r="L23" s="539">
        <f t="shared" si="1"/>
        <v>0</v>
      </c>
      <c r="M23" s="539">
        <f t="shared" si="2"/>
        <v>0</v>
      </c>
      <c r="N23" s="539">
        <f t="shared" si="3"/>
        <v>0</v>
      </c>
      <c r="O23" s="539">
        <f t="shared" si="4"/>
        <v>0</v>
      </c>
      <c r="P23" s="539">
        <f t="shared" si="5"/>
        <v>0</v>
      </c>
      <c r="Q23" s="532"/>
      <c r="R23" s="532"/>
      <c r="S23" s="532"/>
      <c r="T23" s="532"/>
      <c r="U23" s="532"/>
      <c r="V23" s="532"/>
      <c r="W23" s="532"/>
      <c r="X23" s="532"/>
      <c r="Y23" s="534"/>
      <c r="Z23" s="530"/>
      <c r="AA23" s="533"/>
    </row>
    <row r="24" spans="2:27" ht="24.95" customHeight="1">
      <c r="B24" s="258" t="s">
        <v>789</v>
      </c>
      <c r="C24" s="540" t="s">
        <v>501</v>
      </c>
      <c r="D24" s="537"/>
      <c r="E24" s="537"/>
      <c r="F24" s="541"/>
      <c r="G24" s="801"/>
      <c r="H24" s="802"/>
      <c r="I24" s="798">
        <f>SUM(I25:I32)</f>
        <v>0</v>
      </c>
      <c r="J24" s="798">
        <f>SUM(J25:J32)</f>
        <v>0</v>
      </c>
      <c r="K24" s="544"/>
      <c r="L24" s="532"/>
      <c r="M24" s="532"/>
      <c r="N24" s="532"/>
      <c r="O24" s="532"/>
      <c r="P24" s="532"/>
      <c r="Q24" s="539">
        <f>SUM(O25:O32)</f>
        <v>0</v>
      </c>
      <c r="R24" s="539">
        <f>SUM(P25:P32)</f>
        <v>0</v>
      </c>
      <c r="S24" s="539">
        <f>MIN(Q24:R24)</f>
        <v>0</v>
      </c>
      <c r="T24" s="539">
        <f>IF(Q24&gt;R24,Q24-S24,0)</f>
        <v>0</v>
      </c>
      <c r="U24" s="539">
        <f>IF(R24&gt;Q24,R24-S24,0)</f>
        <v>0</v>
      </c>
      <c r="V24" s="532"/>
      <c r="W24" s="532"/>
      <c r="X24" s="532"/>
      <c r="Y24" s="534"/>
      <c r="Z24" s="530"/>
      <c r="AA24" s="533"/>
    </row>
    <row r="25" spans="2:27" ht="24.95" customHeight="1">
      <c r="B25" s="258" t="s">
        <v>790</v>
      </c>
      <c r="C25" s="542"/>
      <c r="D25" s="537" t="s">
        <v>502</v>
      </c>
      <c r="E25" s="537"/>
      <c r="F25" s="541"/>
      <c r="G25" s="832"/>
      <c r="H25" s="833"/>
      <c r="I25" s="802"/>
      <c r="J25" s="802"/>
      <c r="K25" s="543">
        <v>2.75E-2</v>
      </c>
      <c r="L25" s="539">
        <f t="shared" si="1"/>
        <v>0</v>
      </c>
      <c r="M25" s="539">
        <f t="shared" si="2"/>
        <v>0</v>
      </c>
      <c r="N25" s="539">
        <f t="shared" si="3"/>
        <v>0</v>
      </c>
      <c r="O25" s="539">
        <f t="shared" si="4"/>
        <v>0</v>
      </c>
      <c r="P25" s="539">
        <f t="shared" si="5"/>
        <v>0</v>
      </c>
      <c r="Q25" s="532"/>
      <c r="R25" s="532"/>
      <c r="S25" s="532"/>
      <c r="T25" s="532"/>
      <c r="U25" s="532"/>
      <c r="V25" s="532"/>
      <c r="W25" s="532"/>
      <c r="X25" s="532"/>
      <c r="Y25" s="534"/>
      <c r="Z25" s="530"/>
      <c r="AA25" s="533"/>
    </row>
    <row r="26" spans="2:27" ht="24.95" customHeight="1">
      <c r="B26" s="258" t="s">
        <v>791</v>
      </c>
      <c r="C26" s="542"/>
      <c r="D26" s="537" t="s">
        <v>503</v>
      </c>
      <c r="E26" s="537"/>
      <c r="F26" s="541"/>
      <c r="G26" s="832"/>
      <c r="H26" s="833"/>
      <c r="I26" s="802"/>
      <c r="J26" s="802"/>
      <c r="K26" s="543">
        <v>3.2500000000000001E-2</v>
      </c>
      <c r="L26" s="539">
        <f t="shared" si="1"/>
        <v>0</v>
      </c>
      <c r="M26" s="539">
        <f t="shared" si="2"/>
        <v>0</v>
      </c>
      <c r="N26" s="539">
        <f t="shared" si="3"/>
        <v>0</v>
      </c>
      <c r="O26" s="539">
        <f t="shared" si="4"/>
        <v>0</v>
      </c>
      <c r="P26" s="539">
        <f t="shared" si="5"/>
        <v>0</v>
      </c>
      <c r="Q26" s="532"/>
      <c r="R26" s="532"/>
      <c r="S26" s="532"/>
      <c r="T26" s="532"/>
      <c r="U26" s="532"/>
      <c r="V26" s="532"/>
      <c r="W26" s="532"/>
      <c r="X26" s="532"/>
      <c r="Y26" s="534"/>
      <c r="Z26" s="530"/>
      <c r="AA26" s="533"/>
    </row>
    <row r="27" spans="2:27" ht="24.95" customHeight="1">
      <c r="B27" s="258" t="s">
        <v>792</v>
      </c>
      <c r="C27" s="542"/>
      <c r="D27" s="537" t="s">
        <v>504</v>
      </c>
      <c r="E27" s="537"/>
      <c r="F27" s="541"/>
      <c r="G27" s="832"/>
      <c r="H27" s="833"/>
      <c r="I27" s="802"/>
      <c r="J27" s="802"/>
      <c r="K27" s="543">
        <v>3.7499999999999999E-2</v>
      </c>
      <c r="L27" s="539">
        <f t="shared" si="1"/>
        <v>0</v>
      </c>
      <c r="M27" s="539">
        <f t="shared" si="2"/>
        <v>0</v>
      </c>
      <c r="N27" s="539">
        <f t="shared" si="3"/>
        <v>0</v>
      </c>
      <c r="O27" s="539">
        <f t="shared" si="4"/>
        <v>0</v>
      </c>
      <c r="P27" s="539">
        <f t="shared" si="5"/>
        <v>0</v>
      </c>
      <c r="Q27" s="532"/>
      <c r="R27" s="532"/>
      <c r="S27" s="532"/>
      <c r="T27" s="532"/>
      <c r="U27" s="532"/>
      <c r="V27" s="532"/>
      <c r="W27" s="532"/>
      <c r="X27" s="532"/>
      <c r="Y27" s="534"/>
      <c r="Z27" s="530"/>
      <c r="AA27" s="533"/>
    </row>
    <row r="28" spans="2:27" ht="24.95" customHeight="1">
      <c r="B28" s="258" t="s">
        <v>793</v>
      </c>
      <c r="C28" s="542"/>
      <c r="D28" s="537" t="s">
        <v>505</v>
      </c>
      <c r="E28" s="537"/>
      <c r="F28" s="541"/>
      <c r="G28" s="832"/>
      <c r="H28" s="833"/>
      <c r="I28" s="802"/>
      <c r="J28" s="802"/>
      <c r="K28" s="543">
        <v>4.4999999999999998E-2</v>
      </c>
      <c r="L28" s="539">
        <f t="shared" si="1"/>
        <v>0</v>
      </c>
      <c r="M28" s="539">
        <f t="shared" si="2"/>
        <v>0</v>
      </c>
      <c r="N28" s="539">
        <f t="shared" si="3"/>
        <v>0</v>
      </c>
      <c r="O28" s="539">
        <f t="shared" si="4"/>
        <v>0</v>
      </c>
      <c r="P28" s="539">
        <f t="shared" si="5"/>
        <v>0</v>
      </c>
      <c r="Q28" s="532"/>
      <c r="R28" s="532"/>
      <c r="S28" s="532"/>
      <c r="T28" s="532"/>
      <c r="U28" s="532"/>
      <c r="V28" s="532"/>
      <c r="W28" s="532"/>
      <c r="X28" s="532"/>
      <c r="Y28" s="534"/>
      <c r="Z28" s="530"/>
      <c r="AA28" s="533"/>
    </row>
    <row r="29" spans="2:27" ht="24.95" customHeight="1">
      <c r="B29" s="258" t="s">
        <v>794</v>
      </c>
      <c r="C29" s="542"/>
      <c r="D29" s="537" t="s">
        <v>506</v>
      </c>
      <c r="E29" s="537"/>
      <c r="F29" s="541"/>
      <c r="G29" s="832"/>
      <c r="H29" s="833"/>
      <c r="I29" s="802"/>
      <c r="J29" s="802"/>
      <c r="K29" s="543">
        <v>5.2499999999999998E-2</v>
      </c>
      <c r="L29" s="539">
        <f t="shared" si="1"/>
        <v>0</v>
      </c>
      <c r="M29" s="539">
        <f t="shared" si="2"/>
        <v>0</v>
      </c>
      <c r="N29" s="539">
        <f t="shared" si="3"/>
        <v>0</v>
      </c>
      <c r="O29" s="539">
        <f t="shared" si="4"/>
        <v>0</v>
      </c>
      <c r="P29" s="539">
        <f t="shared" si="5"/>
        <v>0</v>
      </c>
      <c r="Q29" s="532"/>
      <c r="R29" s="532"/>
      <c r="S29" s="532"/>
      <c r="T29" s="532"/>
      <c r="U29" s="532"/>
      <c r="V29" s="532"/>
      <c r="W29" s="532"/>
      <c r="X29" s="532"/>
      <c r="Y29" s="534"/>
      <c r="Z29" s="530"/>
      <c r="AA29" s="533"/>
    </row>
    <row r="30" spans="2:27" ht="24.95" customHeight="1">
      <c r="B30" s="258" t="s">
        <v>795</v>
      </c>
      <c r="C30" s="542"/>
      <c r="D30" s="537" t="s">
        <v>507</v>
      </c>
      <c r="E30" s="537"/>
      <c r="F30" s="541"/>
      <c r="G30" s="832"/>
      <c r="H30" s="833"/>
      <c r="I30" s="802"/>
      <c r="J30" s="802"/>
      <c r="K30" s="543">
        <v>0.06</v>
      </c>
      <c r="L30" s="539">
        <f t="shared" si="1"/>
        <v>0</v>
      </c>
      <c r="M30" s="539">
        <f t="shared" si="2"/>
        <v>0</v>
      </c>
      <c r="N30" s="539">
        <f t="shared" si="3"/>
        <v>0</v>
      </c>
      <c r="O30" s="539">
        <f t="shared" si="4"/>
        <v>0</v>
      </c>
      <c r="P30" s="539">
        <f t="shared" si="5"/>
        <v>0</v>
      </c>
      <c r="Q30" s="532"/>
      <c r="R30" s="532"/>
      <c r="S30" s="532"/>
      <c r="T30" s="532"/>
      <c r="U30" s="532"/>
      <c r="V30" s="532"/>
      <c r="W30" s="532"/>
      <c r="X30" s="532"/>
      <c r="Y30" s="534"/>
      <c r="Z30" s="530"/>
      <c r="AA30" s="533"/>
    </row>
    <row r="31" spans="2:27" ht="24.95" customHeight="1">
      <c r="B31" s="258" t="s">
        <v>796</v>
      </c>
      <c r="C31" s="542"/>
      <c r="D31" s="537" t="s">
        <v>508</v>
      </c>
      <c r="E31" s="537"/>
      <c r="F31" s="541"/>
      <c r="G31" s="832"/>
      <c r="H31" s="833"/>
      <c r="I31" s="802"/>
      <c r="J31" s="802"/>
      <c r="K31" s="543">
        <v>0.08</v>
      </c>
      <c r="L31" s="539">
        <f t="shared" si="1"/>
        <v>0</v>
      </c>
      <c r="M31" s="539">
        <f t="shared" si="2"/>
        <v>0</v>
      </c>
      <c r="N31" s="539">
        <f t="shared" si="3"/>
        <v>0</v>
      </c>
      <c r="O31" s="539">
        <f t="shared" si="4"/>
        <v>0</v>
      </c>
      <c r="P31" s="539">
        <f t="shared" si="5"/>
        <v>0</v>
      </c>
      <c r="Q31" s="532"/>
      <c r="R31" s="532"/>
      <c r="S31" s="532"/>
      <c r="T31" s="532"/>
      <c r="U31" s="532"/>
      <c r="V31" s="532"/>
      <c r="W31" s="532"/>
      <c r="X31" s="532"/>
      <c r="Y31" s="534"/>
      <c r="Z31" s="530"/>
      <c r="AA31" s="533"/>
    </row>
    <row r="32" spans="2:27" ht="24.95" customHeight="1">
      <c r="B32" s="258" t="s">
        <v>797</v>
      </c>
      <c r="C32" s="542"/>
      <c r="D32" s="537" t="s">
        <v>509</v>
      </c>
      <c r="E32" s="537"/>
      <c r="F32" s="541"/>
      <c r="G32" s="832"/>
      <c r="H32" s="833"/>
      <c r="I32" s="802"/>
      <c r="J32" s="802"/>
      <c r="K32" s="543">
        <v>0.125</v>
      </c>
      <c r="L32" s="539">
        <f t="shared" si="1"/>
        <v>0</v>
      </c>
      <c r="M32" s="539">
        <f t="shared" si="2"/>
        <v>0</v>
      </c>
      <c r="N32" s="539">
        <f t="shared" si="3"/>
        <v>0</v>
      </c>
      <c r="O32" s="539">
        <f t="shared" si="4"/>
        <v>0</v>
      </c>
      <c r="P32" s="539">
        <f t="shared" si="5"/>
        <v>0</v>
      </c>
      <c r="Q32" s="532"/>
      <c r="R32" s="532"/>
      <c r="S32" s="532"/>
      <c r="T32" s="532"/>
      <c r="U32" s="532"/>
      <c r="V32" s="532"/>
      <c r="W32" s="532"/>
      <c r="X32" s="532"/>
      <c r="Y32" s="534"/>
      <c r="Z32" s="534"/>
      <c r="AA32" s="535"/>
    </row>
    <row r="33" spans="2:27" ht="24.95" customHeight="1">
      <c r="B33" s="258" t="s">
        <v>798</v>
      </c>
      <c r="C33" s="536" t="s">
        <v>510</v>
      </c>
      <c r="D33" s="537"/>
      <c r="E33" s="537"/>
      <c r="F33" s="538"/>
      <c r="G33" s="801"/>
      <c r="H33" s="802"/>
      <c r="I33" s="802"/>
      <c r="J33" s="802"/>
      <c r="K33" s="531"/>
      <c r="L33" s="532"/>
      <c r="M33" s="532"/>
      <c r="N33" s="532"/>
      <c r="O33" s="532"/>
      <c r="P33" s="532"/>
      <c r="Q33" s="532"/>
      <c r="R33" s="532"/>
      <c r="S33" s="532"/>
      <c r="T33" s="532"/>
      <c r="U33" s="532"/>
      <c r="V33" s="532"/>
      <c r="W33" s="532"/>
      <c r="X33" s="532"/>
      <c r="Y33" s="802"/>
      <c r="Z33" s="802"/>
      <c r="AA33" s="533"/>
    </row>
    <row r="34" spans="2:27" ht="24.95" customHeight="1">
      <c r="B34" s="258" t="s">
        <v>799</v>
      </c>
      <c r="C34" s="540" t="s">
        <v>492</v>
      </c>
      <c r="D34" s="545"/>
      <c r="E34" s="537"/>
      <c r="F34" s="538"/>
      <c r="G34" s="801"/>
      <c r="H34" s="802"/>
      <c r="I34" s="802"/>
      <c r="J34" s="802"/>
      <c r="K34" s="531"/>
      <c r="L34" s="532"/>
      <c r="M34" s="532"/>
      <c r="N34" s="532"/>
      <c r="O34" s="532"/>
      <c r="P34" s="532"/>
      <c r="Q34" s="532"/>
      <c r="R34" s="532"/>
      <c r="S34" s="532"/>
      <c r="T34" s="532"/>
      <c r="U34" s="532"/>
      <c r="V34" s="532"/>
      <c r="W34" s="532"/>
      <c r="X34" s="532"/>
      <c r="Y34" s="534"/>
      <c r="Z34" s="530"/>
      <c r="AA34" s="533"/>
    </row>
    <row r="35" spans="2:27" ht="24.95" customHeight="1">
      <c r="B35" s="258" t="s">
        <v>800</v>
      </c>
      <c r="C35" s="540" t="s">
        <v>497</v>
      </c>
      <c r="D35" s="545"/>
      <c r="E35" s="537"/>
      <c r="F35" s="538"/>
      <c r="G35" s="801"/>
      <c r="H35" s="802"/>
      <c r="I35" s="802"/>
      <c r="J35" s="802"/>
      <c r="K35" s="531"/>
      <c r="L35" s="532"/>
      <c r="M35" s="532"/>
      <c r="N35" s="532"/>
      <c r="O35" s="532"/>
      <c r="P35" s="532"/>
      <c r="Q35" s="532"/>
      <c r="R35" s="532"/>
      <c r="S35" s="532"/>
      <c r="T35" s="532"/>
      <c r="U35" s="532"/>
      <c r="V35" s="532"/>
      <c r="W35" s="532"/>
      <c r="X35" s="532"/>
      <c r="Y35" s="534"/>
      <c r="Z35" s="530"/>
      <c r="AA35" s="533"/>
    </row>
    <row r="36" spans="2:27" ht="24.95" customHeight="1">
      <c r="B36" s="258" t="s">
        <v>801</v>
      </c>
      <c r="C36" s="540" t="s">
        <v>501</v>
      </c>
      <c r="D36" s="545"/>
      <c r="E36" s="537"/>
      <c r="F36" s="538"/>
      <c r="G36" s="801"/>
      <c r="H36" s="802"/>
      <c r="I36" s="802"/>
      <c r="J36" s="802"/>
      <c r="K36" s="531"/>
      <c r="L36" s="532"/>
      <c r="M36" s="532"/>
      <c r="N36" s="532"/>
      <c r="O36" s="532"/>
      <c r="P36" s="532"/>
      <c r="Q36" s="532"/>
      <c r="R36" s="532"/>
      <c r="S36" s="532"/>
      <c r="T36" s="532"/>
      <c r="U36" s="532"/>
      <c r="V36" s="532"/>
      <c r="W36" s="532"/>
      <c r="X36" s="532"/>
      <c r="Y36" s="534"/>
      <c r="Z36" s="530"/>
      <c r="AA36" s="533"/>
    </row>
    <row r="37" spans="2:27" ht="24.95" customHeight="1">
      <c r="B37" s="258" t="s">
        <v>802</v>
      </c>
      <c r="C37" s="526" t="s">
        <v>511</v>
      </c>
      <c r="D37" s="537"/>
      <c r="E37" s="537"/>
      <c r="F37" s="538"/>
      <c r="G37" s="801"/>
      <c r="H37" s="802"/>
      <c r="I37" s="802"/>
      <c r="J37" s="802"/>
      <c r="K37" s="531"/>
      <c r="L37" s="532"/>
      <c r="M37" s="532"/>
      <c r="N37" s="532"/>
      <c r="O37" s="532"/>
      <c r="P37" s="532"/>
      <c r="Q37" s="532"/>
      <c r="R37" s="532"/>
      <c r="S37" s="532"/>
      <c r="T37" s="532"/>
      <c r="U37" s="532"/>
      <c r="V37" s="532"/>
      <c r="W37" s="532"/>
      <c r="X37" s="532"/>
      <c r="Y37" s="802"/>
      <c r="Z37" s="798">
        <f>Z38+Z47+Z48</f>
        <v>0</v>
      </c>
      <c r="AA37" s="533"/>
    </row>
    <row r="38" spans="2:27" ht="24.95" customHeight="1">
      <c r="B38" s="258">
        <v>251</v>
      </c>
      <c r="C38" s="546" t="s">
        <v>513</v>
      </c>
      <c r="D38" s="547"/>
      <c r="E38" s="547"/>
      <c r="F38" s="548"/>
      <c r="G38" s="834"/>
      <c r="H38" s="835"/>
      <c r="I38" s="835"/>
      <c r="J38" s="835"/>
      <c r="K38" s="531"/>
      <c r="L38" s="532"/>
      <c r="M38" s="532"/>
      <c r="N38" s="532"/>
      <c r="O38" s="532"/>
      <c r="P38" s="532"/>
      <c r="Q38" s="532"/>
      <c r="R38" s="532"/>
      <c r="S38" s="532"/>
      <c r="T38" s="532"/>
      <c r="U38" s="532"/>
      <c r="V38" s="532"/>
      <c r="W38" s="532"/>
      <c r="X38" s="532"/>
      <c r="Y38" s="550"/>
      <c r="Z38" s="798">
        <f>Z39+Z40+Z44+Z45+Z46</f>
        <v>0</v>
      </c>
      <c r="AA38" s="533"/>
    </row>
    <row r="39" spans="2:27" ht="24.95" customHeight="1">
      <c r="B39" s="258" t="s">
        <v>803</v>
      </c>
      <c r="C39" s="551" t="s">
        <v>514</v>
      </c>
      <c r="D39" s="552"/>
      <c r="E39" s="552"/>
      <c r="F39" s="553"/>
      <c r="G39" s="801"/>
      <c r="H39" s="802"/>
      <c r="I39" s="802"/>
      <c r="J39" s="802"/>
      <c r="K39" s="531"/>
      <c r="L39" s="532"/>
      <c r="M39" s="532"/>
      <c r="N39" s="532"/>
      <c r="O39" s="532"/>
      <c r="P39" s="532"/>
      <c r="Q39" s="532"/>
      <c r="R39" s="532"/>
      <c r="S39" s="532"/>
      <c r="T39" s="532"/>
      <c r="U39" s="532"/>
      <c r="V39" s="532"/>
      <c r="W39" s="532"/>
      <c r="X39" s="532"/>
      <c r="Y39" s="802"/>
      <c r="Z39" s="802"/>
      <c r="AA39" s="533"/>
    </row>
    <row r="40" spans="2:27" ht="24.95" customHeight="1">
      <c r="B40" s="258" t="s">
        <v>804</v>
      </c>
      <c r="C40" s="551" t="s">
        <v>515</v>
      </c>
      <c r="D40" s="547"/>
      <c r="E40" s="547"/>
      <c r="F40" s="553"/>
      <c r="G40" s="801"/>
      <c r="H40" s="802"/>
      <c r="I40" s="802"/>
      <c r="J40" s="802"/>
      <c r="K40" s="531"/>
      <c r="L40" s="532"/>
      <c r="M40" s="532"/>
      <c r="N40" s="532"/>
      <c r="O40" s="532"/>
      <c r="P40" s="532"/>
      <c r="Q40" s="532"/>
      <c r="R40" s="532"/>
      <c r="S40" s="532"/>
      <c r="T40" s="532"/>
      <c r="U40" s="532"/>
      <c r="V40" s="532"/>
      <c r="W40" s="532"/>
      <c r="X40" s="532"/>
      <c r="Y40" s="802"/>
      <c r="Z40" s="798">
        <f>Z41+Z42+Z43</f>
        <v>0</v>
      </c>
      <c r="AA40" s="533"/>
    </row>
    <row r="41" spans="2:27" ht="24.95" customHeight="1">
      <c r="B41" s="258" t="s">
        <v>805</v>
      </c>
      <c r="C41" s="554" t="s">
        <v>516</v>
      </c>
      <c r="D41" s="547"/>
      <c r="E41" s="555"/>
      <c r="F41" s="553"/>
      <c r="G41" s="801"/>
      <c r="H41" s="802"/>
      <c r="I41" s="802"/>
      <c r="J41" s="802"/>
      <c r="K41" s="531"/>
      <c r="L41" s="532"/>
      <c r="M41" s="532"/>
      <c r="N41" s="532"/>
      <c r="O41" s="532"/>
      <c r="P41" s="532"/>
      <c r="Q41" s="532"/>
      <c r="R41" s="532"/>
      <c r="S41" s="532"/>
      <c r="T41" s="532"/>
      <c r="U41" s="532"/>
      <c r="V41" s="532"/>
      <c r="W41" s="532"/>
      <c r="X41" s="532"/>
      <c r="Y41" s="802"/>
      <c r="Z41" s="802"/>
      <c r="AA41" s="533"/>
    </row>
    <row r="42" spans="2:27" ht="24.95" customHeight="1">
      <c r="B42" s="258" t="s">
        <v>806</v>
      </c>
      <c r="C42" s="554" t="s">
        <v>517</v>
      </c>
      <c r="D42" s="547"/>
      <c r="E42" s="555"/>
      <c r="F42" s="553"/>
      <c r="G42" s="801"/>
      <c r="H42" s="802"/>
      <c r="I42" s="802"/>
      <c r="J42" s="802"/>
      <c r="K42" s="531"/>
      <c r="L42" s="532"/>
      <c r="M42" s="532"/>
      <c r="N42" s="532"/>
      <c r="O42" s="532"/>
      <c r="P42" s="532"/>
      <c r="Q42" s="532"/>
      <c r="R42" s="532"/>
      <c r="S42" s="532"/>
      <c r="T42" s="532"/>
      <c r="U42" s="532"/>
      <c r="V42" s="532"/>
      <c r="W42" s="532"/>
      <c r="X42" s="532"/>
      <c r="Y42" s="802"/>
      <c r="Z42" s="802"/>
      <c r="AA42" s="533"/>
    </row>
    <row r="43" spans="2:27" ht="24.95" customHeight="1">
      <c r="B43" s="258" t="s">
        <v>807</v>
      </c>
      <c r="C43" s="554" t="s">
        <v>518</v>
      </c>
      <c r="D43" s="547"/>
      <c r="E43" s="555"/>
      <c r="F43" s="553"/>
      <c r="G43" s="801"/>
      <c r="H43" s="802"/>
      <c r="I43" s="802"/>
      <c r="J43" s="802"/>
      <c r="K43" s="531"/>
      <c r="L43" s="532"/>
      <c r="M43" s="532"/>
      <c r="N43" s="532"/>
      <c r="O43" s="532"/>
      <c r="P43" s="532"/>
      <c r="Q43" s="532"/>
      <c r="R43" s="532"/>
      <c r="S43" s="532"/>
      <c r="T43" s="532"/>
      <c r="U43" s="532"/>
      <c r="V43" s="532"/>
      <c r="W43" s="532"/>
      <c r="X43" s="532"/>
      <c r="Y43" s="802"/>
      <c r="Z43" s="802"/>
      <c r="AA43" s="533"/>
    </row>
    <row r="44" spans="2:27" ht="24.95" customHeight="1">
      <c r="B44" s="258" t="s">
        <v>808</v>
      </c>
      <c r="C44" s="551" t="s">
        <v>519</v>
      </c>
      <c r="D44" s="547"/>
      <c r="E44" s="547"/>
      <c r="F44" s="553"/>
      <c r="G44" s="801"/>
      <c r="H44" s="802"/>
      <c r="I44" s="802"/>
      <c r="J44" s="802"/>
      <c r="K44" s="531"/>
      <c r="L44" s="532"/>
      <c r="M44" s="532"/>
      <c r="N44" s="532"/>
      <c r="O44" s="532"/>
      <c r="P44" s="532"/>
      <c r="Q44" s="532"/>
      <c r="R44" s="532"/>
      <c r="S44" s="532"/>
      <c r="T44" s="532"/>
      <c r="U44" s="532"/>
      <c r="V44" s="532"/>
      <c r="W44" s="532"/>
      <c r="X44" s="532"/>
      <c r="Y44" s="802"/>
      <c r="Z44" s="798">
        <f>Y44*0.08</f>
        <v>0</v>
      </c>
      <c r="AA44" s="533"/>
    </row>
    <row r="45" spans="2:27" ht="24.95" customHeight="1">
      <c r="B45" s="258" t="s">
        <v>809</v>
      </c>
      <c r="C45" s="551" t="s">
        <v>520</v>
      </c>
      <c r="D45" s="547"/>
      <c r="E45" s="547"/>
      <c r="F45" s="553"/>
      <c r="G45" s="801"/>
      <c r="H45" s="802"/>
      <c r="I45" s="802"/>
      <c r="J45" s="802"/>
      <c r="K45" s="531"/>
      <c r="L45" s="532"/>
      <c r="M45" s="532"/>
      <c r="N45" s="532"/>
      <c r="O45" s="532"/>
      <c r="P45" s="532"/>
      <c r="Q45" s="532"/>
      <c r="R45" s="532"/>
      <c r="S45" s="532"/>
      <c r="T45" s="532"/>
      <c r="U45" s="532"/>
      <c r="V45" s="532"/>
      <c r="W45" s="532"/>
      <c r="X45" s="532"/>
      <c r="Y45" s="802"/>
      <c r="Z45" s="798">
        <f>Y45*0.12</f>
        <v>0</v>
      </c>
      <c r="AA45" s="533"/>
    </row>
    <row r="46" spans="2:27" ht="24.95" customHeight="1">
      <c r="B46" s="258" t="s">
        <v>810</v>
      </c>
      <c r="C46" s="556" t="s">
        <v>522</v>
      </c>
      <c r="D46" s="547"/>
      <c r="E46" s="547"/>
      <c r="F46" s="553"/>
      <c r="G46" s="801"/>
      <c r="H46" s="802"/>
      <c r="I46" s="802"/>
      <c r="J46" s="802"/>
      <c r="K46" s="531"/>
      <c r="L46" s="532"/>
      <c r="M46" s="532"/>
      <c r="N46" s="532"/>
      <c r="O46" s="532"/>
      <c r="P46" s="532"/>
      <c r="Q46" s="532"/>
      <c r="R46" s="532"/>
      <c r="S46" s="532"/>
      <c r="T46" s="532"/>
      <c r="U46" s="532"/>
      <c r="V46" s="532"/>
      <c r="W46" s="532"/>
      <c r="X46" s="532"/>
      <c r="Y46" s="802"/>
      <c r="Z46" s="802"/>
      <c r="AA46" s="533"/>
    </row>
    <row r="47" spans="2:27" ht="24.95" customHeight="1">
      <c r="B47" s="258">
        <v>325</v>
      </c>
      <c r="C47" s="546" t="s">
        <v>524</v>
      </c>
      <c r="D47" s="557"/>
      <c r="E47" s="547"/>
      <c r="F47" s="548"/>
      <c r="G47" s="549"/>
      <c r="H47" s="550"/>
      <c r="I47" s="550"/>
      <c r="J47" s="550"/>
      <c r="K47" s="531"/>
      <c r="L47" s="532"/>
      <c r="M47" s="532"/>
      <c r="N47" s="532"/>
      <c r="O47" s="532"/>
      <c r="P47" s="532"/>
      <c r="Q47" s="532"/>
      <c r="R47" s="532"/>
      <c r="S47" s="532"/>
      <c r="T47" s="532"/>
      <c r="U47" s="532"/>
      <c r="V47" s="532"/>
      <c r="W47" s="532"/>
      <c r="X47" s="532"/>
      <c r="Y47" s="550"/>
      <c r="Z47" s="839"/>
      <c r="AA47" s="533"/>
    </row>
    <row r="48" spans="2:27" ht="24.95" customHeight="1">
      <c r="B48" s="258">
        <v>330</v>
      </c>
      <c r="C48" s="546" t="s">
        <v>525</v>
      </c>
      <c r="D48" s="557"/>
      <c r="E48" s="547"/>
      <c r="F48" s="548"/>
      <c r="G48" s="549"/>
      <c r="H48" s="550"/>
      <c r="I48" s="550"/>
      <c r="J48" s="550"/>
      <c r="K48" s="531"/>
      <c r="L48" s="532"/>
      <c r="M48" s="532"/>
      <c r="N48" s="532"/>
      <c r="O48" s="532"/>
      <c r="P48" s="532"/>
      <c r="Q48" s="532"/>
      <c r="R48" s="532"/>
      <c r="S48" s="532"/>
      <c r="T48" s="532"/>
      <c r="U48" s="532"/>
      <c r="V48" s="532"/>
      <c r="W48" s="532"/>
      <c r="X48" s="532"/>
      <c r="Y48" s="550"/>
      <c r="Z48" s="839"/>
      <c r="AA48" s="533"/>
    </row>
    <row r="49" spans="2:27" ht="24.95" customHeight="1">
      <c r="B49" s="258" t="s">
        <v>811</v>
      </c>
      <c r="C49" s="542" t="s">
        <v>526</v>
      </c>
      <c r="D49" s="558"/>
      <c r="E49" s="537"/>
      <c r="F49" s="559"/>
      <c r="G49" s="560"/>
      <c r="H49" s="561"/>
      <c r="I49" s="561"/>
      <c r="J49" s="561"/>
      <c r="K49" s="562"/>
      <c r="L49" s="563"/>
      <c r="M49" s="563"/>
      <c r="N49" s="563"/>
      <c r="O49" s="563"/>
      <c r="P49" s="563"/>
      <c r="Q49" s="563"/>
      <c r="R49" s="563"/>
      <c r="S49" s="563"/>
      <c r="T49" s="563"/>
      <c r="U49" s="563"/>
      <c r="V49" s="563"/>
      <c r="W49" s="563"/>
      <c r="X49" s="563"/>
      <c r="Y49" s="561"/>
      <c r="Z49" s="798">
        <f>Z50+Z51+Z52+Z53+Z54</f>
        <v>0</v>
      </c>
      <c r="AA49" s="533"/>
    </row>
    <row r="50" spans="2:27" ht="24.95" customHeight="1">
      <c r="B50" s="258">
        <v>360</v>
      </c>
      <c r="C50" s="536" t="s">
        <v>527</v>
      </c>
      <c r="D50" s="558"/>
      <c r="E50" s="537"/>
      <c r="F50" s="559"/>
      <c r="G50" s="560"/>
      <c r="H50" s="561"/>
      <c r="I50" s="561"/>
      <c r="J50" s="561"/>
      <c r="K50" s="562"/>
      <c r="L50" s="563"/>
      <c r="M50" s="563"/>
      <c r="N50" s="563"/>
      <c r="O50" s="563"/>
      <c r="P50" s="563"/>
      <c r="Q50" s="563"/>
      <c r="R50" s="563"/>
      <c r="S50" s="563"/>
      <c r="T50" s="563"/>
      <c r="U50" s="563"/>
      <c r="V50" s="563"/>
      <c r="W50" s="563"/>
      <c r="X50" s="563"/>
      <c r="Y50" s="561"/>
      <c r="Z50" s="841"/>
      <c r="AA50" s="533"/>
    </row>
    <row r="51" spans="2:27" ht="24.95" customHeight="1">
      <c r="B51" s="258">
        <v>370</v>
      </c>
      <c r="C51" s="536" t="s">
        <v>528</v>
      </c>
      <c r="D51" s="558"/>
      <c r="E51" s="537"/>
      <c r="F51" s="559"/>
      <c r="G51" s="560"/>
      <c r="H51" s="561"/>
      <c r="I51" s="561"/>
      <c r="J51" s="561"/>
      <c r="K51" s="562"/>
      <c r="L51" s="563"/>
      <c r="M51" s="563"/>
      <c r="N51" s="563"/>
      <c r="O51" s="563"/>
      <c r="P51" s="563"/>
      <c r="Q51" s="563"/>
      <c r="R51" s="563"/>
      <c r="S51" s="563"/>
      <c r="T51" s="563"/>
      <c r="U51" s="563"/>
      <c r="V51" s="563"/>
      <c r="W51" s="563"/>
      <c r="X51" s="563"/>
      <c r="Y51" s="561"/>
      <c r="Z51" s="841"/>
      <c r="AA51" s="533"/>
    </row>
    <row r="52" spans="2:27" ht="24.95" customHeight="1">
      <c r="B52" s="258">
        <v>380</v>
      </c>
      <c r="C52" s="536" t="s">
        <v>529</v>
      </c>
      <c r="D52" s="558"/>
      <c r="E52" s="537"/>
      <c r="F52" s="559"/>
      <c r="G52" s="560"/>
      <c r="H52" s="561"/>
      <c r="I52" s="561"/>
      <c r="J52" s="561"/>
      <c r="K52" s="562"/>
      <c r="L52" s="563"/>
      <c r="M52" s="563"/>
      <c r="N52" s="563"/>
      <c r="O52" s="563"/>
      <c r="P52" s="563"/>
      <c r="Q52" s="563"/>
      <c r="R52" s="563"/>
      <c r="S52" s="563"/>
      <c r="T52" s="563"/>
      <c r="U52" s="563"/>
      <c r="V52" s="563"/>
      <c r="W52" s="563"/>
      <c r="X52" s="563"/>
      <c r="Y52" s="561"/>
      <c r="Z52" s="841"/>
      <c r="AA52" s="533"/>
    </row>
    <row r="53" spans="2:27" ht="24.95" customHeight="1">
      <c r="B53" s="761" t="s">
        <v>953</v>
      </c>
      <c r="C53" s="1145" t="s">
        <v>531</v>
      </c>
      <c r="D53" s="767"/>
      <c r="E53" s="768"/>
      <c r="F53" s="1141"/>
      <c r="G53" s="604"/>
      <c r="H53" s="605"/>
      <c r="I53" s="605"/>
      <c r="J53" s="605"/>
      <c r="K53" s="606"/>
      <c r="L53" s="607"/>
      <c r="M53" s="607"/>
      <c r="N53" s="607"/>
      <c r="O53" s="607"/>
      <c r="P53" s="607"/>
      <c r="Q53" s="607"/>
      <c r="R53" s="607"/>
      <c r="S53" s="607"/>
      <c r="T53" s="607"/>
      <c r="U53" s="607"/>
      <c r="V53" s="607"/>
      <c r="W53" s="607"/>
      <c r="X53" s="607"/>
      <c r="Y53" s="605"/>
      <c r="Z53" s="843"/>
      <c r="AA53" s="571"/>
    </row>
    <row r="54" spans="2:27" ht="24.95" customHeight="1" thickBot="1">
      <c r="B54" s="277">
        <v>390</v>
      </c>
      <c r="C54" s="564" t="s">
        <v>532</v>
      </c>
      <c r="D54" s="565"/>
      <c r="E54" s="565"/>
      <c r="F54" s="566"/>
      <c r="G54" s="567"/>
      <c r="H54" s="568"/>
      <c r="I54" s="568"/>
      <c r="J54" s="568"/>
      <c r="K54" s="569"/>
      <c r="L54" s="570"/>
      <c r="M54" s="570"/>
      <c r="N54" s="570"/>
      <c r="O54" s="570"/>
      <c r="P54" s="570"/>
      <c r="Q54" s="570"/>
      <c r="R54" s="570"/>
      <c r="S54" s="570"/>
      <c r="T54" s="570"/>
      <c r="U54" s="570"/>
      <c r="V54" s="570"/>
      <c r="W54" s="570"/>
      <c r="X54" s="570"/>
      <c r="Y54" s="568"/>
      <c r="Z54" s="811"/>
      <c r="AA54" s="571"/>
    </row>
    <row r="55" spans="2:27" ht="15">
      <c r="B55" s="284"/>
      <c r="C55" s="285"/>
      <c r="D55" s="285"/>
      <c r="E55" s="285"/>
      <c r="F55" s="285"/>
      <c r="G55" s="286"/>
      <c r="H55" s="286"/>
      <c r="I55" s="286"/>
      <c r="J55" s="286"/>
      <c r="K55" s="284"/>
      <c r="L55" s="286"/>
      <c r="M55" s="286"/>
      <c r="N55" s="286"/>
      <c r="O55" s="286"/>
      <c r="P55" s="286"/>
      <c r="Q55" s="286"/>
      <c r="R55" s="286"/>
      <c r="S55" s="286"/>
      <c r="T55" s="286"/>
      <c r="U55" s="286"/>
      <c r="V55" s="286"/>
      <c r="W55" s="286"/>
      <c r="X55" s="286"/>
      <c r="Y55" s="286"/>
      <c r="Z55" s="285"/>
      <c r="AA55" s="285"/>
    </row>
  </sheetData>
  <sheetProtection algorithmName="SHA-512" hashValue="WdWjUo9AxRaWnw2zygzm9jHDt5fuffchGjxxOU81MlYiZ7vQ6Elzui1yeIUwTnAcSjHiUrtczyi6c4Dc05Tv+g==" saltValue="kQXgbCZUUJUzKt1hIi/w3Q==" spinCount="100000" sheet="1" objects="1" scenarios="1"/>
  <mergeCells count="17">
    <mergeCell ref="Y7:Y8"/>
    <mergeCell ref="C12:F12"/>
    <mergeCell ref="B2:AA2"/>
    <mergeCell ref="G6:Y6"/>
    <mergeCell ref="Z6:Z8"/>
    <mergeCell ref="AA6:AA8"/>
    <mergeCell ref="G7:H7"/>
    <mergeCell ref="I7:J7"/>
    <mergeCell ref="K7:K8"/>
    <mergeCell ref="L7:M8"/>
    <mergeCell ref="N7:N8"/>
    <mergeCell ref="O7:P8"/>
    <mergeCell ref="C13:F13"/>
    <mergeCell ref="Q7:R8"/>
    <mergeCell ref="S7:S8"/>
    <mergeCell ref="T7:U8"/>
    <mergeCell ref="V7:X7"/>
  </mergeCells>
  <printOptions horizontalCentered="1" verticalCentered="1"/>
  <pageMargins left="0.31496062992125984" right="0.31496062992125984" top="0.74803149606299213" bottom="0.74803149606299213" header="0.31496062992125984" footer="0.31496062992125984"/>
  <pageSetup paperSize="8" scale="33" orientation="landscape" r:id="rId1"/>
  <headerFooter scaleWithDoc="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20">
    <tabColor theme="4" tint="0.59999389629810485"/>
    <pageSetUpPr fitToPage="1"/>
  </sheetPr>
  <dimension ref="B1:AA55"/>
  <sheetViews>
    <sheetView showGridLines="0" zoomScale="55" zoomScaleNormal="55" zoomScaleSheetLayoutView="25" workbookViewId="0">
      <selection activeCell="F4" sqref="F4"/>
    </sheetView>
  </sheetViews>
  <sheetFormatPr defaultColWidth="11.625" defaultRowHeight="12.75"/>
  <cols>
    <col min="1" max="1" width="2.25" style="220" customWidth="1"/>
    <col min="2" max="2" width="11.625" style="219" customWidth="1"/>
    <col min="3" max="3" width="7.5" style="220" customWidth="1"/>
    <col min="4" max="4" width="6.25" style="220" customWidth="1"/>
    <col min="5" max="5" width="28.25" style="220" customWidth="1"/>
    <col min="6" max="6" width="55.625" style="220" customWidth="1"/>
    <col min="7" max="10" width="19.875" style="221" customWidth="1"/>
    <col min="11" max="11" width="19.875" style="219" customWidth="1"/>
    <col min="12" max="13" width="19.875" style="221" customWidth="1"/>
    <col min="14" max="14" width="21.5" style="221" customWidth="1"/>
    <col min="15" max="18" width="19.875" style="221" customWidth="1"/>
    <col min="19" max="19" width="21.625" style="221" customWidth="1"/>
    <col min="20" max="25" width="19.875" style="221" customWidth="1"/>
    <col min="26" max="26" width="19.875" style="220" customWidth="1"/>
    <col min="27" max="27" width="20.625" style="220" customWidth="1"/>
    <col min="28" max="268" width="10" style="220" customWidth="1"/>
    <col min="269" max="16384" width="11.625" style="220"/>
  </cols>
  <sheetData>
    <row r="1" spans="2:27" ht="13.5" thickBot="1"/>
    <row r="2" spans="2:27" s="222" customFormat="1" ht="36" customHeight="1" thickBot="1">
      <c r="B2" s="1379" t="s">
        <v>475</v>
      </c>
      <c r="C2" s="1380"/>
      <c r="D2" s="1380"/>
      <c r="E2" s="1380"/>
      <c r="F2" s="1380"/>
      <c r="G2" s="1380"/>
      <c r="H2" s="1380"/>
      <c r="I2" s="1380"/>
      <c r="J2" s="1380"/>
      <c r="K2" s="1380"/>
      <c r="L2" s="1380"/>
      <c r="M2" s="1380"/>
      <c r="N2" s="1380"/>
      <c r="O2" s="1380"/>
      <c r="P2" s="1380"/>
      <c r="Q2" s="1380"/>
      <c r="R2" s="1380"/>
      <c r="S2" s="1380"/>
      <c r="T2" s="1380"/>
      <c r="U2" s="1380"/>
      <c r="V2" s="1380"/>
      <c r="W2" s="1380"/>
      <c r="X2" s="1380"/>
      <c r="Y2" s="1380"/>
      <c r="Z2" s="1380"/>
      <c r="AA2" s="1381"/>
    </row>
    <row r="3" spans="2:27" s="224" customFormat="1" ht="9" customHeight="1">
      <c r="B3" s="223"/>
      <c r="C3" s="223"/>
      <c r="D3" s="223"/>
      <c r="E3" s="223"/>
      <c r="F3" s="223"/>
      <c r="G3" s="223"/>
      <c r="H3" s="223"/>
      <c r="I3" s="223"/>
      <c r="J3" s="223"/>
      <c r="K3" s="515"/>
      <c r="L3" s="223"/>
      <c r="M3" s="223"/>
      <c r="N3" s="223"/>
      <c r="O3" s="223"/>
      <c r="P3" s="223"/>
      <c r="Q3" s="223"/>
      <c r="R3" s="223"/>
      <c r="S3" s="223"/>
      <c r="T3" s="223"/>
      <c r="U3" s="223"/>
      <c r="V3" s="223"/>
      <c r="W3" s="223"/>
      <c r="X3" s="223"/>
      <c r="Y3" s="223"/>
      <c r="Z3" s="223"/>
      <c r="AA3" s="223"/>
    </row>
    <row r="4" spans="2:27" s="227" customFormat="1" ht="29.25" customHeight="1">
      <c r="B4" s="225"/>
      <c r="C4" s="226" t="s">
        <v>476</v>
      </c>
      <c r="F4" s="516" t="s">
        <v>817</v>
      </c>
      <c r="G4" s="228"/>
      <c r="H4" s="228"/>
      <c r="I4" s="229"/>
      <c r="J4" s="229"/>
      <c r="K4" s="517"/>
      <c r="L4" s="229"/>
      <c r="M4" s="229"/>
      <c r="N4" s="229"/>
      <c r="O4" s="229"/>
      <c r="P4" s="229"/>
      <c r="Q4" s="229"/>
      <c r="R4" s="229"/>
      <c r="S4" s="229"/>
      <c r="T4" s="229"/>
      <c r="U4" s="229"/>
      <c r="V4" s="229"/>
      <c r="W4" s="229"/>
      <c r="X4" s="229"/>
      <c r="Y4" s="229"/>
    </row>
    <row r="5" spans="2:27" s="227" customFormat="1" ht="9.75" customHeight="1" thickBot="1">
      <c r="B5" s="225"/>
      <c r="C5" s="222"/>
      <c r="G5" s="228"/>
      <c r="I5" s="229"/>
      <c r="J5" s="229"/>
      <c r="K5" s="517"/>
      <c r="L5" s="229"/>
      <c r="M5" s="229"/>
      <c r="N5" s="229"/>
      <c r="O5" s="229"/>
      <c r="P5" s="229"/>
      <c r="Q5" s="229"/>
      <c r="R5" s="229"/>
      <c r="S5" s="229"/>
      <c r="T5" s="229"/>
      <c r="U5" s="229"/>
      <c r="V5" s="229"/>
      <c r="W5" s="229"/>
      <c r="X5" s="229"/>
      <c r="Y5" s="229"/>
    </row>
    <row r="6" spans="2:27" ht="15.75" customHeight="1">
      <c r="B6" s="230"/>
      <c r="C6" s="231"/>
      <c r="D6" s="231"/>
      <c r="E6" s="231"/>
      <c r="F6" s="232"/>
      <c r="G6" s="1382" t="s">
        <v>477</v>
      </c>
      <c r="H6" s="1382"/>
      <c r="I6" s="1382"/>
      <c r="J6" s="1382"/>
      <c r="K6" s="1382"/>
      <c r="L6" s="1382"/>
      <c r="M6" s="1382"/>
      <c r="N6" s="1382"/>
      <c r="O6" s="1382"/>
      <c r="P6" s="1382"/>
      <c r="Q6" s="1382"/>
      <c r="R6" s="1382"/>
      <c r="S6" s="1382"/>
      <c r="T6" s="1382"/>
      <c r="U6" s="1382"/>
      <c r="V6" s="1382"/>
      <c r="W6" s="1382"/>
      <c r="X6" s="1382"/>
      <c r="Y6" s="1383"/>
      <c r="Z6" s="1384" t="s">
        <v>449</v>
      </c>
      <c r="AA6" s="1387" t="s">
        <v>478</v>
      </c>
    </row>
    <row r="7" spans="2:27" ht="67.5" customHeight="1">
      <c r="B7" s="233"/>
      <c r="C7" s="234"/>
      <c r="D7" s="234"/>
      <c r="E7" s="234"/>
      <c r="F7" s="235"/>
      <c r="G7" s="1389" t="s">
        <v>479</v>
      </c>
      <c r="H7" s="1390"/>
      <c r="I7" s="1391" t="s">
        <v>480</v>
      </c>
      <c r="J7" s="1390"/>
      <c r="K7" s="1392" t="s">
        <v>764</v>
      </c>
      <c r="L7" s="1401" t="s">
        <v>765</v>
      </c>
      <c r="M7" s="1402"/>
      <c r="N7" s="1392" t="s">
        <v>766</v>
      </c>
      <c r="O7" s="1401" t="s">
        <v>767</v>
      </c>
      <c r="P7" s="1402"/>
      <c r="Q7" s="1401" t="s">
        <v>768</v>
      </c>
      <c r="R7" s="1402"/>
      <c r="S7" s="1400" t="s">
        <v>769</v>
      </c>
      <c r="T7" s="1401" t="s">
        <v>770</v>
      </c>
      <c r="U7" s="1402"/>
      <c r="V7" s="1391" t="s">
        <v>771</v>
      </c>
      <c r="W7" s="1389"/>
      <c r="X7" s="1390"/>
      <c r="Y7" s="1392" t="s">
        <v>481</v>
      </c>
      <c r="Z7" s="1385"/>
      <c r="AA7" s="1388"/>
    </row>
    <row r="8" spans="2:27" ht="49.5" customHeight="1">
      <c r="B8" s="233"/>
      <c r="C8" s="234"/>
      <c r="D8" s="234"/>
      <c r="E8" s="234"/>
      <c r="F8" s="235"/>
      <c r="G8" s="1142" t="s">
        <v>482</v>
      </c>
      <c r="H8" s="1143" t="s">
        <v>483</v>
      </c>
      <c r="I8" s="238" t="s">
        <v>482</v>
      </c>
      <c r="J8" s="238" t="s">
        <v>483</v>
      </c>
      <c r="K8" s="1386"/>
      <c r="L8" s="1398"/>
      <c r="M8" s="1399"/>
      <c r="N8" s="1386"/>
      <c r="O8" s="1398"/>
      <c r="P8" s="1399"/>
      <c r="Q8" s="1398"/>
      <c r="R8" s="1399"/>
      <c r="S8" s="1400"/>
      <c r="T8" s="1398"/>
      <c r="U8" s="1399"/>
      <c r="V8" s="238" t="s">
        <v>772</v>
      </c>
      <c r="W8" s="238" t="s">
        <v>773</v>
      </c>
      <c r="X8" s="238" t="s">
        <v>774</v>
      </c>
      <c r="Y8" s="1386"/>
      <c r="Z8" s="1386"/>
      <c r="AA8" s="1388"/>
    </row>
    <row r="9" spans="2:27" ht="20.25" customHeight="1">
      <c r="B9" s="239"/>
      <c r="C9" s="240"/>
      <c r="D9" s="240"/>
      <c r="E9" s="240"/>
      <c r="F9" s="241"/>
      <c r="G9" s="1144" t="s">
        <v>775</v>
      </c>
      <c r="H9" s="243" t="s">
        <v>776</v>
      </c>
      <c r="I9" s="244" t="s">
        <v>777</v>
      </c>
      <c r="J9" s="244" t="s">
        <v>778</v>
      </c>
      <c r="K9" s="244"/>
      <c r="L9" s="238" t="s">
        <v>482</v>
      </c>
      <c r="M9" s="238" t="s">
        <v>483</v>
      </c>
      <c r="N9" s="244"/>
      <c r="O9" s="238" t="s">
        <v>482</v>
      </c>
      <c r="P9" s="238" t="s">
        <v>483</v>
      </c>
      <c r="Q9" s="238" t="s">
        <v>482</v>
      </c>
      <c r="R9" s="238" t="s">
        <v>483</v>
      </c>
      <c r="S9" s="244"/>
      <c r="T9" s="238" t="s">
        <v>482</v>
      </c>
      <c r="U9" s="238" t="s">
        <v>483</v>
      </c>
      <c r="V9" s="244"/>
      <c r="W9" s="244"/>
      <c r="X9" s="244"/>
      <c r="Y9" s="244" t="s">
        <v>779</v>
      </c>
      <c r="Z9" s="245" t="s">
        <v>780</v>
      </c>
      <c r="AA9" s="246" t="s">
        <v>781</v>
      </c>
    </row>
    <row r="10" spans="2:27" ht="24.95" customHeight="1">
      <c r="B10" s="247" t="s">
        <v>775</v>
      </c>
      <c r="C10" s="518" t="s">
        <v>484</v>
      </c>
      <c r="D10" s="519"/>
      <c r="E10" s="519"/>
      <c r="F10" s="520"/>
      <c r="G10" s="521"/>
      <c r="H10" s="522"/>
      <c r="I10" s="522"/>
      <c r="J10" s="522"/>
      <c r="K10" s="523"/>
      <c r="L10" s="524"/>
      <c r="M10" s="524"/>
      <c r="N10" s="524"/>
      <c r="O10" s="524"/>
      <c r="P10" s="524"/>
      <c r="Q10" s="524"/>
      <c r="R10" s="524"/>
      <c r="S10" s="524"/>
      <c r="T10" s="524"/>
      <c r="U10" s="524"/>
      <c r="V10" s="524"/>
      <c r="W10" s="524"/>
      <c r="X10" s="524"/>
      <c r="Y10" s="836"/>
      <c r="Z10" s="798">
        <f>Z11+Z37+Z49</f>
        <v>0</v>
      </c>
      <c r="AA10" s="799">
        <f>Z10*12.5</f>
        <v>0</v>
      </c>
    </row>
    <row r="11" spans="2:27" ht="24.95" customHeight="1">
      <c r="B11" s="251" t="s">
        <v>782</v>
      </c>
      <c r="C11" s="526" t="s">
        <v>486</v>
      </c>
      <c r="D11" s="527"/>
      <c r="E11" s="527"/>
      <c r="F11" s="528"/>
      <c r="G11" s="529"/>
      <c r="H11" s="530"/>
      <c r="I11" s="530"/>
      <c r="J11" s="530"/>
      <c r="K11" s="531"/>
      <c r="L11" s="532"/>
      <c r="M11" s="532"/>
      <c r="N11" s="532"/>
      <c r="O11" s="532"/>
      <c r="P11" s="532"/>
      <c r="Q11" s="532"/>
      <c r="R11" s="532"/>
      <c r="S11" s="532"/>
      <c r="T11" s="532"/>
      <c r="U11" s="532"/>
      <c r="V11" s="532"/>
      <c r="W11" s="532"/>
      <c r="X11" s="532"/>
      <c r="Y11" s="831"/>
      <c r="Z11" s="798">
        <f>Z33+Z14</f>
        <v>0</v>
      </c>
      <c r="AA11" s="837"/>
    </row>
    <row r="12" spans="2:27" ht="24.95" customHeight="1">
      <c r="B12" s="251" t="s">
        <v>783</v>
      </c>
      <c r="C12" s="1393" t="s">
        <v>488</v>
      </c>
      <c r="D12" s="1394"/>
      <c r="E12" s="1394"/>
      <c r="F12" s="1395"/>
      <c r="G12" s="801"/>
      <c r="H12" s="802"/>
      <c r="I12" s="831"/>
      <c r="J12" s="831"/>
      <c r="K12" s="531"/>
      <c r="L12" s="532"/>
      <c r="M12" s="532"/>
      <c r="N12" s="532"/>
      <c r="O12" s="532"/>
      <c r="P12" s="532"/>
      <c r="Q12" s="532"/>
      <c r="R12" s="532"/>
      <c r="S12" s="532"/>
      <c r="T12" s="532"/>
      <c r="U12" s="532"/>
      <c r="V12" s="532"/>
      <c r="W12" s="532"/>
      <c r="X12" s="532"/>
      <c r="Y12" s="831"/>
      <c r="Z12" s="833"/>
      <c r="AA12" s="838"/>
    </row>
    <row r="13" spans="2:27" ht="24.95" customHeight="1">
      <c r="B13" s="251" t="s">
        <v>784</v>
      </c>
      <c r="C13" s="1393" t="s">
        <v>490</v>
      </c>
      <c r="D13" s="1394"/>
      <c r="E13" s="1394"/>
      <c r="F13" s="1395"/>
      <c r="G13" s="801"/>
      <c r="H13" s="802"/>
      <c r="I13" s="831"/>
      <c r="J13" s="831"/>
      <c r="K13" s="531"/>
      <c r="L13" s="532"/>
      <c r="M13" s="532"/>
      <c r="N13" s="532"/>
      <c r="O13" s="532"/>
      <c r="P13" s="532"/>
      <c r="Q13" s="532"/>
      <c r="R13" s="532"/>
      <c r="S13" s="532"/>
      <c r="T13" s="532"/>
      <c r="U13" s="532"/>
      <c r="V13" s="532"/>
      <c r="W13" s="532"/>
      <c r="X13" s="532"/>
      <c r="Y13" s="831"/>
      <c r="Z13" s="833"/>
      <c r="AA13" s="838"/>
    </row>
    <row r="14" spans="2:27" ht="24.95" customHeight="1">
      <c r="B14" s="258" t="s">
        <v>776</v>
      </c>
      <c r="C14" s="536" t="s">
        <v>491</v>
      </c>
      <c r="D14" s="537"/>
      <c r="E14" s="537"/>
      <c r="F14" s="538"/>
      <c r="G14" s="798">
        <f>G15+G20+G24</f>
        <v>0</v>
      </c>
      <c r="H14" s="798">
        <f>H15+H20+H24</f>
        <v>0</v>
      </c>
      <c r="I14" s="798">
        <f t="shared" ref="I14:J14" si="0">I15+I20+I24</f>
        <v>0</v>
      </c>
      <c r="J14" s="798">
        <f t="shared" si="0"/>
        <v>0</v>
      </c>
      <c r="K14" s="531"/>
      <c r="L14" s="532"/>
      <c r="M14" s="532"/>
      <c r="N14" s="532"/>
      <c r="O14" s="532"/>
      <c r="P14" s="532"/>
      <c r="Q14" s="532"/>
      <c r="R14" s="532"/>
      <c r="S14" s="532"/>
      <c r="T14" s="539">
        <f>T15+T20+T24</f>
        <v>0</v>
      </c>
      <c r="U14" s="539">
        <f>U15+U20+U24</f>
        <v>0</v>
      </c>
      <c r="V14" s="539">
        <f>MIN(MAX(T15,T20),MAX(U15,U20))</f>
        <v>0</v>
      </c>
      <c r="W14" s="539">
        <f>MIN(MAX(T20-V14,T24),MAX(U20-V14,U24))</f>
        <v>0</v>
      </c>
      <c r="X14" s="539">
        <f>MIN(IF(MAX(T15-V14,T24-W14)&gt;0,MAX(T15-V14,T24-W14),0),IF(MAX(U15-V14,U24-W14)&gt;0,MAX(U15-V14,U24-W14,0)))</f>
        <v>0</v>
      </c>
      <c r="Y14" s="1140">
        <f>SUM(N16:N19)+SUM(N21:N23)+SUM(N25:N32)+S15+S20+S24+V14+W14+X14+ABS(T14-U14)</f>
        <v>0</v>
      </c>
      <c r="Z14" s="1140">
        <f>((SUM(N16:N19)+SUM(N21:N23)+SUM(N25:N32))*10%)+(S15*40%)+(S20*30%)+(S24*30%)+((V14+W14)*40%)+(X14*150%)+(ABS(T14-U14)*100%)</f>
        <v>0</v>
      </c>
      <c r="AA14" s="837"/>
    </row>
    <row r="15" spans="2:27" ht="24.95" customHeight="1">
      <c r="B15" s="258" t="s">
        <v>777</v>
      </c>
      <c r="C15" s="540" t="s">
        <v>492</v>
      </c>
      <c r="D15" s="537"/>
      <c r="E15" s="537"/>
      <c r="F15" s="541"/>
      <c r="G15" s="801"/>
      <c r="H15" s="802"/>
      <c r="I15" s="798">
        <f>SUM(I16:I19)</f>
        <v>0</v>
      </c>
      <c r="J15" s="798">
        <f>SUM(J16:J19)</f>
        <v>0</v>
      </c>
      <c r="K15" s="531"/>
      <c r="L15" s="532"/>
      <c r="M15" s="532"/>
      <c r="N15" s="532"/>
      <c r="O15" s="532"/>
      <c r="P15" s="532"/>
      <c r="Q15" s="539">
        <f>SUM(O16:O19)</f>
        <v>0</v>
      </c>
      <c r="R15" s="539">
        <f>SUM(P16:P19)</f>
        <v>0</v>
      </c>
      <c r="S15" s="539">
        <f>MIN(Q15:R15)</f>
        <v>0</v>
      </c>
      <c r="T15" s="539">
        <f>IF(Q15&gt;R15,Q15-S15,0)</f>
        <v>0</v>
      </c>
      <c r="U15" s="539">
        <f>IF(R15&gt;Q15,R15-S15,0)</f>
        <v>0</v>
      </c>
      <c r="V15" s="532"/>
      <c r="W15" s="532"/>
      <c r="X15" s="532"/>
      <c r="Y15" s="833"/>
      <c r="Z15" s="831"/>
      <c r="AA15" s="837"/>
    </row>
    <row r="16" spans="2:27" ht="24.95" customHeight="1">
      <c r="B16" s="258" t="s">
        <v>778</v>
      </c>
      <c r="C16" s="542"/>
      <c r="D16" s="537" t="s">
        <v>493</v>
      </c>
      <c r="E16" s="537"/>
      <c r="F16" s="541"/>
      <c r="G16" s="832"/>
      <c r="H16" s="833"/>
      <c r="I16" s="802"/>
      <c r="J16" s="802"/>
      <c r="K16" s="543">
        <v>0</v>
      </c>
      <c r="L16" s="539">
        <f>I16*K16</f>
        <v>0</v>
      </c>
      <c r="M16" s="539">
        <f>J16*K16</f>
        <v>0</v>
      </c>
      <c r="N16" s="539">
        <f>MIN(L16:M16)</f>
        <v>0</v>
      </c>
      <c r="O16" s="539">
        <f>IF(L16&gt;M16,L16-N16,0)</f>
        <v>0</v>
      </c>
      <c r="P16" s="539">
        <f>IF(M16&gt;L16,M16-N16,0)</f>
        <v>0</v>
      </c>
      <c r="Q16" s="532"/>
      <c r="R16" s="532"/>
      <c r="S16" s="532"/>
      <c r="T16" s="532"/>
      <c r="U16" s="532"/>
      <c r="V16" s="532"/>
      <c r="W16" s="532"/>
      <c r="X16" s="532"/>
      <c r="Y16" s="833"/>
      <c r="Z16" s="831"/>
      <c r="AA16" s="837"/>
    </row>
    <row r="17" spans="2:27" ht="24.95" customHeight="1">
      <c r="B17" s="258" t="s">
        <v>779</v>
      </c>
      <c r="C17" s="542"/>
      <c r="D17" s="537" t="s">
        <v>494</v>
      </c>
      <c r="E17" s="537"/>
      <c r="F17" s="541"/>
      <c r="G17" s="832"/>
      <c r="H17" s="833"/>
      <c r="I17" s="802"/>
      <c r="J17" s="802"/>
      <c r="K17" s="543">
        <v>2E-3</v>
      </c>
      <c r="L17" s="539">
        <f t="shared" ref="L17:L32" si="1">I17*K17</f>
        <v>0</v>
      </c>
      <c r="M17" s="539">
        <f t="shared" ref="M17:M32" si="2">J17*K17</f>
        <v>0</v>
      </c>
      <c r="N17" s="539">
        <f t="shared" ref="N17:N32" si="3">MIN(L17:M17)</f>
        <v>0</v>
      </c>
      <c r="O17" s="539">
        <f t="shared" ref="O17:O32" si="4">IF(L17&gt;M17,L17-N17,0)</f>
        <v>0</v>
      </c>
      <c r="P17" s="539">
        <f t="shared" ref="P17:P32" si="5">IF(M17&gt;L17,M17-N17,0)</f>
        <v>0</v>
      </c>
      <c r="Q17" s="532"/>
      <c r="R17" s="532"/>
      <c r="S17" s="532"/>
      <c r="T17" s="532"/>
      <c r="U17" s="532"/>
      <c r="V17" s="532"/>
      <c r="W17" s="532"/>
      <c r="X17" s="532"/>
      <c r="Y17" s="833"/>
      <c r="Z17" s="831"/>
      <c r="AA17" s="837"/>
    </row>
    <row r="18" spans="2:27" ht="24.95" customHeight="1">
      <c r="B18" s="258" t="s">
        <v>780</v>
      </c>
      <c r="C18" s="542"/>
      <c r="D18" s="537" t="s">
        <v>495</v>
      </c>
      <c r="E18" s="537"/>
      <c r="F18" s="541"/>
      <c r="G18" s="832"/>
      <c r="H18" s="833"/>
      <c r="I18" s="802"/>
      <c r="J18" s="802"/>
      <c r="K18" s="543">
        <v>4.0000000000000001E-3</v>
      </c>
      <c r="L18" s="539">
        <f t="shared" si="1"/>
        <v>0</v>
      </c>
      <c r="M18" s="539">
        <f t="shared" si="2"/>
        <v>0</v>
      </c>
      <c r="N18" s="539">
        <f t="shared" si="3"/>
        <v>0</v>
      </c>
      <c r="O18" s="539">
        <f t="shared" si="4"/>
        <v>0</v>
      </c>
      <c r="P18" s="539">
        <f t="shared" si="5"/>
        <v>0</v>
      </c>
      <c r="Q18" s="532"/>
      <c r="R18" s="532"/>
      <c r="S18" s="532"/>
      <c r="T18" s="532"/>
      <c r="U18" s="532"/>
      <c r="V18" s="532"/>
      <c r="W18" s="532"/>
      <c r="X18" s="532"/>
      <c r="Y18" s="833"/>
      <c r="Z18" s="831"/>
      <c r="AA18" s="837"/>
    </row>
    <row r="19" spans="2:27" ht="24.95" customHeight="1">
      <c r="B19" s="258" t="s">
        <v>781</v>
      </c>
      <c r="C19" s="542"/>
      <c r="D19" s="537" t="s">
        <v>496</v>
      </c>
      <c r="E19" s="537"/>
      <c r="F19" s="541"/>
      <c r="G19" s="832"/>
      <c r="H19" s="833"/>
      <c r="I19" s="802"/>
      <c r="J19" s="802"/>
      <c r="K19" s="543">
        <v>7.0000000000000001E-3</v>
      </c>
      <c r="L19" s="539">
        <f t="shared" si="1"/>
        <v>0</v>
      </c>
      <c r="M19" s="539">
        <f t="shared" si="2"/>
        <v>0</v>
      </c>
      <c r="N19" s="539">
        <f t="shared" si="3"/>
        <v>0</v>
      </c>
      <c r="O19" s="539">
        <f t="shared" si="4"/>
        <v>0</v>
      </c>
      <c r="P19" s="539">
        <f t="shared" si="5"/>
        <v>0</v>
      </c>
      <c r="Q19" s="532"/>
      <c r="R19" s="532"/>
      <c r="S19" s="532"/>
      <c r="T19" s="532"/>
      <c r="U19" s="532"/>
      <c r="V19" s="532"/>
      <c r="W19" s="532"/>
      <c r="X19" s="532"/>
      <c r="Y19" s="833"/>
      <c r="Z19" s="831"/>
      <c r="AA19" s="837"/>
    </row>
    <row r="20" spans="2:27" ht="24.95" customHeight="1">
      <c r="B20" s="258" t="s">
        <v>785</v>
      </c>
      <c r="C20" s="540" t="s">
        <v>497</v>
      </c>
      <c r="D20" s="537"/>
      <c r="E20" s="537"/>
      <c r="F20" s="541"/>
      <c r="G20" s="801"/>
      <c r="H20" s="802"/>
      <c r="I20" s="798">
        <f>SUM(I21:I23)</f>
        <v>0</v>
      </c>
      <c r="J20" s="798">
        <f>SUM(J21:J23)</f>
        <v>0</v>
      </c>
      <c r="K20" s="544"/>
      <c r="L20" s="532"/>
      <c r="M20" s="532"/>
      <c r="N20" s="532"/>
      <c r="O20" s="532"/>
      <c r="P20" s="532"/>
      <c r="Q20" s="539">
        <f>SUM(O21:O23)</f>
        <v>0</v>
      </c>
      <c r="R20" s="539">
        <f>SUM(P21:P23)</f>
        <v>0</v>
      </c>
      <c r="S20" s="539">
        <f>MIN(Q20:R20)</f>
        <v>0</v>
      </c>
      <c r="T20" s="539">
        <f>IF(Q20&gt;R20,Q20-S20,0)</f>
        <v>0</v>
      </c>
      <c r="U20" s="539">
        <f>IF(R20&gt;Q20,R20-S20,0)</f>
        <v>0</v>
      </c>
      <c r="V20" s="532"/>
      <c r="W20" s="532"/>
      <c r="X20" s="532"/>
      <c r="Y20" s="833"/>
      <c r="Z20" s="831"/>
      <c r="AA20" s="837"/>
    </row>
    <row r="21" spans="2:27" ht="24.95" customHeight="1">
      <c r="B21" s="258" t="s">
        <v>786</v>
      </c>
      <c r="C21" s="542"/>
      <c r="D21" s="537" t="s">
        <v>498</v>
      </c>
      <c r="E21" s="537"/>
      <c r="F21" s="541"/>
      <c r="G21" s="832"/>
      <c r="H21" s="833"/>
      <c r="I21" s="802"/>
      <c r="J21" s="802"/>
      <c r="K21" s="543">
        <v>1.2500000000000001E-2</v>
      </c>
      <c r="L21" s="539">
        <f t="shared" si="1"/>
        <v>0</v>
      </c>
      <c r="M21" s="539">
        <f t="shared" si="2"/>
        <v>0</v>
      </c>
      <c r="N21" s="539">
        <f t="shared" si="3"/>
        <v>0</v>
      </c>
      <c r="O21" s="539">
        <f t="shared" si="4"/>
        <v>0</v>
      </c>
      <c r="P21" s="539">
        <f t="shared" si="5"/>
        <v>0</v>
      </c>
      <c r="Q21" s="532"/>
      <c r="R21" s="532"/>
      <c r="S21" s="532"/>
      <c r="T21" s="532"/>
      <c r="U21" s="532"/>
      <c r="V21" s="532"/>
      <c r="W21" s="532"/>
      <c r="X21" s="532"/>
      <c r="Y21" s="833"/>
      <c r="Z21" s="831"/>
      <c r="AA21" s="837"/>
    </row>
    <row r="22" spans="2:27" ht="24.95" customHeight="1">
      <c r="B22" s="258" t="s">
        <v>787</v>
      </c>
      <c r="C22" s="542"/>
      <c r="D22" s="537" t="s">
        <v>499</v>
      </c>
      <c r="E22" s="537"/>
      <c r="F22" s="541"/>
      <c r="G22" s="832"/>
      <c r="H22" s="833"/>
      <c r="I22" s="802"/>
      <c r="J22" s="802"/>
      <c r="K22" s="543">
        <v>1.7500000000000002E-2</v>
      </c>
      <c r="L22" s="539">
        <f t="shared" si="1"/>
        <v>0</v>
      </c>
      <c r="M22" s="539">
        <f t="shared" si="2"/>
        <v>0</v>
      </c>
      <c r="N22" s="539">
        <f t="shared" si="3"/>
        <v>0</v>
      </c>
      <c r="O22" s="539">
        <f t="shared" si="4"/>
        <v>0</v>
      </c>
      <c r="P22" s="539">
        <f t="shared" si="5"/>
        <v>0</v>
      </c>
      <c r="Q22" s="532"/>
      <c r="R22" s="532"/>
      <c r="S22" s="532"/>
      <c r="T22" s="532"/>
      <c r="U22" s="532"/>
      <c r="V22" s="532"/>
      <c r="W22" s="532"/>
      <c r="X22" s="532"/>
      <c r="Y22" s="833"/>
      <c r="Z22" s="831"/>
      <c r="AA22" s="837"/>
    </row>
    <row r="23" spans="2:27" ht="24.95" customHeight="1">
      <c r="B23" s="258" t="s">
        <v>788</v>
      </c>
      <c r="C23" s="542"/>
      <c r="D23" s="537" t="s">
        <v>500</v>
      </c>
      <c r="E23" s="537"/>
      <c r="F23" s="541"/>
      <c r="G23" s="832"/>
      <c r="H23" s="833"/>
      <c r="I23" s="802"/>
      <c r="J23" s="802"/>
      <c r="K23" s="543">
        <v>2.2499999999999999E-2</v>
      </c>
      <c r="L23" s="539">
        <f t="shared" si="1"/>
        <v>0</v>
      </c>
      <c r="M23" s="539">
        <f t="shared" si="2"/>
        <v>0</v>
      </c>
      <c r="N23" s="539">
        <f t="shared" si="3"/>
        <v>0</v>
      </c>
      <c r="O23" s="539">
        <f t="shared" si="4"/>
        <v>0</v>
      </c>
      <c r="P23" s="539">
        <f t="shared" si="5"/>
        <v>0</v>
      </c>
      <c r="Q23" s="532"/>
      <c r="R23" s="532"/>
      <c r="S23" s="532"/>
      <c r="T23" s="532"/>
      <c r="U23" s="532"/>
      <c r="V23" s="532"/>
      <c r="W23" s="532"/>
      <c r="X23" s="532"/>
      <c r="Y23" s="833"/>
      <c r="Z23" s="831"/>
      <c r="AA23" s="837"/>
    </row>
    <row r="24" spans="2:27" ht="24.95" customHeight="1">
      <c r="B24" s="258" t="s">
        <v>789</v>
      </c>
      <c r="C24" s="540" t="s">
        <v>501</v>
      </c>
      <c r="D24" s="537"/>
      <c r="E24" s="537"/>
      <c r="F24" s="541"/>
      <c r="G24" s="801"/>
      <c r="H24" s="802"/>
      <c r="I24" s="798">
        <f>SUM(I25:I32)</f>
        <v>0</v>
      </c>
      <c r="J24" s="798">
        <f>SUM(J25:J32)</f>
        <v>0</v>
      </c>
      <c r="K24" s="544"/>
      <c r="L24" s="532"/>
      <c r="M24" s="532"/>
      <c r="N24" s="532"/>
      <c r="O24" s="532"/>
      <c r="P24" s="532"/>
      <c r="Q24" s="539">
        <f>SUM(O25:O32)</f>
        <v>0</v>
      </c>
      <c r="R24" s="539">
        <f>SUM(P25:P32)</f>
        <v>0</v>
      </c>
      <c r="S24" s="539">
        <f>MIN(Q24:R24)</f>
        <v>0</v>
      </c>
      <c r="T24" s="539">
        <f>IF(Q24&gt;R24,Q24-S24,0)</f>
        <v>0</v>
      </c>
      <c r="U24" s="539">
        <f>IF(R24&gt;Q24,R24-S24,0)</f>
        <v>0</v>
      </c>
      <c r="V24" s="532"/>
      <c r="W24" s="532"/>
      <c r="X24" s="532"/>
      <c r="Y24" s="833"/>
      <c r="Z24" s="831"/>
      <c r="AA24" s="837"/>
    </row>
    <row r="25" spans="2:27" ht="24.95" customHeight="1">
      <c r="B25" s="258" t="s">
        <v>790</v>
      </c>
      <c r="C25" s="542"/>
      <c r="D25" s="537" t="s">
        <v>502</v>
      </c>
      <c r="E25" s="537"/>
      <c r="F25" s="541"/>
      <c r="G25" s="832"/>
      <c r="H25" s="833"/>
      <c r="I25" s="802"/>
      <c r="J25" s="802"/>
      <c r="K25" s="543">
        <v>2.75E-2</v>
      </c>
      <c r="L25" s="539">
        <f t="shared" si="1"/>
        <v>0</v>
      </c>
      <c r="M25" s="539">
        <f t="shared" si="2"/>
        <v>0</v>
      </c>
      <c r="N25" s="539">
        <f t="shared" si="3"/>
        <v>0</v>
      </c>
      <c r="O25" s="539">
        <f t="shared" si="4"/>
        <v>0</v>
      </c>
      <c r="P25" s="539">
        <f t="shared" si="5"/>
        <v>0</v>
      </c>
      <c r="Q25" s="532"/>
      <c r="R25" s="532"/>
      <c r="S25" s="532"/>
      <c r="T25" s="532"/>
      <c r="U25" s="532"/>
      <c r="V25" s="532"/>
      <c r="W25" s="532"/>
      <c r="X25" s="532"/>
      <c r="Y25" s="833"/>
      <c r="Z25" s="831"/>
      <c r="AA25" s="837"/>
    </row>
    <row r="26" spans="2:27" ht="24.95" customHeight="1">
      <c r="B26" s="258" t="s">
        <v>791</v>
      </c>
      <c r="C26" s="542"/>
      <c r="D26" s="537" t="s">
        <v>503</v>
      </c>
      <c r="E26" s="537"/>
      <c r="F26" s="541"/>
      <c r="G26" s="832"/>
      <c r="H26" s="833"/>
      <c r="I26" s="802"/>
      <c r="J26" s="802"/>
      <c r="K26" s="543">
        <v>3.2500000000000001E-2</v>
      </c>
      <c r="L26" s="539">
        <f t="shared" si="1"/>
        <v>0</v>
      </c>
      <c r="M26" s="539">
        <f t="shared" si="2"/>
        <v>0</v>
      </c>
      <c r="N26" s="539">
        <f t="shared" si="3"/>
        <v>0</v>
      </c>
      <c r="O26" s="539">
        <f t="shared" si="4"/>
        <v>0</v>
      </c>
      <c r="P26" s="539">
        <f t="shared" si="5"/>
        <v>0</v>
      </c>
      <c r="Q26" s="532"/>
      <c r="R26" s="532"/>
      <c r="S26" s="532"/>
      <c r="T26" s="532"/>
      <c r="U26" s="532"/>
      <c r="V26" s="532"/>
      <c r="W26" s="532"/>
      <c r="X26" s="532"/>
      <c r="Y26" s="833"/>
      <c r="Z26" s="831"/>
      <c r="AA26" s="837"/>
    </row>
    <row r="27" spans="2:27" ht="24.95" customHeight="1">
      <c r="B27" s="258" t="s">
        <v>792</v>
      </c>
      <c r="C27" s="542"/>
      <c r="D27" s="537" t="s">
        <v>504</v>
      </c>
      <c r="E27" s="537"/>
      <c r="F27" s="541"/>
      <c r="G27" s="832"/>
      <c r="H27" s="833"/>
      <c r="I27" s="802"/>
      <c r="J27" s="802"/>
      <c r="K27" s="543">
        <v>3.7499999999999999E-2</v>
      </c>
      <c r="L27" s="539">
        <f t="shared" si="1"/>
        <v>0</v>
      </c>
      <c r="M27" s="539">
        <f t="shared" si="2"/>
        <v>0</v>
      </c>
      <c r="N27" s="539">
        <f t="shared" si="3"/>
        <v>0</v>
      </c>
      <c r="O27" s="539">
        <f t="shared" si="4"/>
        <v>0</v>
      </c>
      <c r="P27" s="539">
        <f t="shared" si="5"/>
        <v>0</v>
      </c>
      <c r="Q27" s="532"/>
      <c r="R27" s="532"/>
      <c r="S27" s="532"/>
      <c r="T27" s="532"/>
      <c r="U27" s="532"/>
      <c r="V27" s="532"/>
      <c r="W27" s="532"/>
      <c r="X27" s="532"/>
      <c r="Y27" s="833"/>
      <c r="Z27" s="831"/>
      <c r="AA27" s="837"/>
    </row>
    <row r="28" spans="2:27" ht="24.95" customHeight="1">
      <c r="B28" s="258" t="s">
        <v>793</v>
      </c>
      <c r="C28" s="542"/>
      <c r="D28" s="537" t="s">
        <v>505</v>
      </c>
      <c r="E28" s="537"/>
      <c r="F28" s="541"/>
      <c r="G28" s="832"/>
      <c r="H28" s="833"/>
      <c r="I28" s="802"/>
      <c r="J28" s="802"/>
      <c r="K28" s="543">
        <v>4.4999999999999998E-2</v>
      </c>
      <c r="L28" s="539">
        <f t="shared" si="1"/>
        <v>0</v>
      </c>
      <c r="M28" s="539">
        <f t="shared" si="2"/>
        <v>0</v>
      </c>
      <c r="N28" s="539">
        <f t="shared" si="3"/>
        <v>0</v>
      </c>
      <c r="O28" s="539">
        <f t="shared" si="4"/>
        <v>0</v>
      </c>
      <c r="P28" s="539">
        <f t="shared" si="5"/>
        <v>0</v>
      </c>
      <c r="Q28" s="532"/>
      <c r="R28" s="532"/>
      <c r="S28" s="532"/>
      <c r="T28" s="532"/>
      <c r="U28" s="532"/>
      <c r="V28" s="532"/>
      <c r="W28" s="532"/>
      <c r="X28" s="532"/>
      <c r="Y28" s="833"/>
      <c r="Z28" s="831"/>
      <c r="AA28" s="837"/>
    </row>
    <row r="29" spans="2:27" ht="24.95" customHeight="1">
      <c r="B29" s="258" t="s">
        <v>794</v>
      </c>
      <c r="C29" s="542"/>
      <c r="D29" s="537" t="s">
        <v>506</v>
      </c>
      <c r="E29" s="537"/>
      <c r="F29" s="541"/>
      <c r="G29" s="832"/>
      <c r="H29" s="833"/>
      <c r="I29" s="802"/>
      <c r="J29" s="802"/>
      <c r="K29" s="543">
        <v>5.2499999999999998E-2</v>
      </c>
      <c r="L29" s="539">
        <f t="shared" si="1"/>
        <v>0</v>
      </c>
      <c r="M29" s="539">
        <f t="shared" si="2"/>
        <v>0</v>
      </c>
      <c r="N29" s="539">
        <f t="shared" si="3"/>
        <v>0</v>
      </c>
      <c r="O29" s="539">
        <f t="shared" si="4"/>
        <v>0</v>
      </c>
      <c r="P29" s="539">
        <f t="shared" si="5"/>
        <v>0</v>
      </c>
      <c r="Q29" s="532"/>
      <c r="R29" s="532"/>
      <c r="S29" s="532"/>
      <c r="T29" s="532"/>
      <c r="U29" s="532"/>
      <c r="V29" s="532"/>
      <c r="W29" s="532"/>
      <c r="X29" s="532"/>
      <c r="Y29" s="833"/>
      <c r="Z29" s="831"/>
      <c r="AA29" s="837"/>
    </row>
    <row r="30" spans="2:27" ht="24.95" customHeight="1">
      <c r="B30" s="258" t="s">
        <v>795</v>
      </c>
      <c r="C30" s="542"/>
      <c r="D30" s="537" t="s">
        <v>507</v>
      </c>
      <c r="E30" s="537"/>
      <c r="F30" s="541"/>
      <c r="G30" s="832"/>
      <c r="H30" s="833"/>
      <c r="I30" s="802"/>
      <c r="J30" s="802"/>
      <c r="K30" s="543">
        <v>0.06</v>
      </c>
      <c r="L30" s="539">
        <f t="shared" si="1"/>
        <v>0</v>
      </c>
      <c r="M30" s="539">
        <f t="shared" si="2"/>
        <v>0</v>
      </c>
      <c r="N30" s="539">
        <f t="shared" si="3"/>
        <v>0</v>
      </c>
      <c r="O30" s="539">
        <f t="shared" si="4"/>
        <v>0</v>
      </c>
      <c r="P30" s="539">
        <f t="shared" si="5"/>
        <v>0</v>
      </c>
      <c r="Q30" s="532"/>
      <c r="R30" s="532"/>
      <c r="S30" s="532"/>
      <c r="T30" s="532"/>
      <c r="U30" s="532"/>
      <c r="V30" s="532"/>
      <c r="W30" s="532"/>
      <c r="X30" s="532"/>
      <c r="Y30" s="833"/>
      <c r="Z30" s="831"/>
      <c r="AA30" s="837"/>
    </row>
    <row r="31" spans="2:27" ht="24.95" customHeight="1">
      <c r="B31" s="258" t="s">
        <v>796</v>
      </c>
      <c r="C31" s="542"/>
      <c r="D31" s="537" t="s">
        <v>508</v>
      </c>
      <c r="E31" s="537"/>
      <c r="F31" s="541"/>
      <c r="G31" s="832"/>
      <c r="H31" s="833"/>
      <c r="I31" s="802"/>
      <c r="J31" s="802"/>
      <c r="K31" s="543">
        <v>0.08</v>
      </c>
      <c r="L31" s="539">
        <f t="shared" si="1"/>
        <v>0</v>
      </c>
      <c r="M31" s="539">
        <f t="shared" si="2"/>
        <v>0</v>
      </c>
      <c r="N31" s="539">
        <f t="shared" si="3"/>
        <v>0</v>
      </c>
      <c r="O31" s="539">
        <f t="shared" si="4"/>
        <v>0</v>
      </c>
      <c r="P31" s="539">
        <f t="shared" si="5"/>
        <v>0</v>
      </c>
      <c r="Q31" s="532"/>
      <c r="R31" s="532"/>
      <c r="S31" s="532"/>
      <c r="T31" s="532"/>
      <c r="U31" s="532"/>
      <c r="V31" s="532"/>
      <c r="W31" s="532"/>
      <c r="X31" s="532"/>
      <c r="Y31" s="833"/>
      <c r="Z31" s="831"/>
      <c r="AA31" s="837"/>
    </row>
    <row r="32" spans="2:27" ht="24.95" customHeight="1">
      <c r="B32" s="258" t="s">
        <v>797</v>
      </c>
      <c r="C32" s="542"/>
      <c r="D32" s="537" t="s">
        <v>509</v>
      </c>
      <c r="E32" s="537"/>
      <c r="F32" s="541"/>
      <c r="G32" s="832"/>
      <c r="H32" s="833"/>
      <c r="I32" s="802"/>
      <c r="J32" s="802"/>
      <c r="K32" s="543">
        <v>0.125</v>
      </c>
      <c r="L32" s="539">
        <f t="shared" si="1"/>
        <v>0</v>
      </c>
      <c r="M32" s="539">
        <f t="shared" si="2"/>
        <v>0</v>
      </c>
      <c r="N32" s="539">
        <f t="shared" si="3"/>
        <v>0</v>
      </c>
      <c r="O32" s="539">
        <f t="shared" si="4"/>
        <v>0</v>
      </c>
      <c r="P32" s="539">
        <f t="shared" si="5"/>
        <v>0</v>
      </c>
      <c r="Q32" s="532"/>
      <c r="R32" s="532"/>
      <c r="S32" s="532"/>
      <c r="T32" s="532"/>
      <c r="U32" s="532"/>
      <c r="V32" s="532"/>
      <c r="W32" s="532"/>
      <c r="X32" s="532"/>
      <c r="Y32" s="833"/>
      <c r="Z32" s="833"/>
      <c r="AA32" s="838"/>
    </row>
    <row r="33" spans="2:27" ht="24.95" customHeight="1">
      <c r="B33" s="258" t="s">
        <v>798</v>
      </c>
      <c r="C33" s="536" t="s">
        <v>510</v>
      </c>
      <c r="D33" s="537"/>
      <c r="E33" s="537"/>
      <c r="F33" s="538"/>
      <c r="G33" s="801"/>
      <c r="H33" s="802"/>
      <c r="I33" s="802"/>
      <c r="J33" s="802"/>
      <c r="K33" s="531"/>
      <c r="L33" s="532"/>
      <c r="M33" s="532"/>
      <c r="N33" s="532"/>
      <c r="O33" s="532"/>
      <c r="P33" s="532"/>
      <c r="Q33" s="532"/>
      <c r="R33" s="532"/>
      <c r="S33" s="532"/>
      <c r="T33" s="532"/>
      <c r="U33" s="532"/>
      <c r="V33" s="532"/>
      <c r="W33" s="532"/>
      <c r="X33" s="532"/>
      <c r="Y33" s="802"/>
      <c r="Z33" s="802"/>
      <c r="AA33" s="837"/>
    </row>
    <row r="34" spans="2:27" ht="24.95" customHeight="1">
      <c r="B34" s="258" t="s">
        <v>799</v>
      </c>
      <c r="C34" s="540" t="s">
        <v>492</v>
      </c>
      <c r="D34" s="545"/>
      <c r="E34" s="537"/>
      <c r="F34" s="538"/>
      <c r="G34" s="801"/>
      <c r="H34" s="802"/>
      <c r="I34" s="802"/>
      <c r="J34" s="802"/>
      <c r="K34" s="531"/>
      <c r="L34" s="532"/>
      <c r="M34" s="532"/>
      <c r="N34" s="532"/>
      <c r="O34" s="532"/>
      <c r="P34" s="532"/>
      <c r="Q34" s="532"/>
      <c r="R34" s="532"/>
      <c r="S34" s="532"/>
      <c r="T34" s="532"/>
      <c r="U34" s="532"/>
      <c r="V34" s="532"/>
      <c r="W34" s="532"/>
      <c r="X34" s="532"/>
      <c r="Y34" s="534"/>
      <c r="Z34" s="530"/>
      <c r="AA34" s="533"/>
    </row>
    <row r="35" spans="2:27" ht="24.95" customHeight="1">
      <c r="B35" s="258" t="s">
        <v>800</v>
      </c>
      <c r="C35" s="540" t="s">
        <v>497</v>
      </c>
      <c r="D35" s="545"/>
      <c r="E35" s="537"/>
      <c r="F35" s="538"/>
      <c r="G35" s="801"/>
      <c r="H35" s="802"/>
      <c r="I35" s="802"/>
      <c r="J35" s="802"/>
      <c r="K35" s="531"/>
      <c r="L35" s="532"/>
      <c r="M35" s="532"/>
      <c r="N35" s="532"/>
      <c r="O35" s="532"/>
      <c r="P35" s="532"/>
      <c r="Q35" s="532"/>
      <c r="R35" s="532"/>
      <c r="S35" s="532"/>
      <c r="T35" s="532"/>
      <c r="U35" s="532"/>
      <c r="V35" s="532"/>
      <c r="W35" s="532"/>
      <c r="X35" s="532"/>
      <c r="Y35" s="534"/>
      <c r="Z35" s="530"/>
      <c r="AA35" s="533"/>
    </row>
    <row r="36" spans="2:27" ht="24.95" customHeight="1">
      <c r="B36" s="258" t="s">
        <v>801</v>
      </c>
      <c r="C36" s="540" t="s">
        <v>501</v>
      </c>
      <c r="D36" s="545"/>
      <c r="E36" s="537"/>
      <c r="F36" s="538"/>
      <c r="G36" s="801"/>
      <c r="H36" s="802"/>
      <c r="I36" s="802"/>
      <c r="J36" s="802"/>
      <c r="K36" s="531"/>
      <c r="L36" s="532"/>
      <c r="M36" s="532"/>
      <c r="N36" s="532"/>
      <c r="O36" s="532"/>
      <c r="P36" s="532"/>
      <c r="Q36" s="532"/>
      <c r="R36" s="532"/>
      <c r="S36" s="532"/>
      <c r="T36" s="532"/>
      <c r="U36" s="532"/>
      <c r="V36" s="532"/>
      <c r="W36" s="532"/>
      <c r="X36" s="532"/>
      <c r="Y36" s="534"/>
      <c r="Z36" s="530"/>
      <c r="AA36" s="533"/>
    </row>
    <row r="37" spans="2:27" ht="24.95" customHeight="1">
      <c r="B37" s="258" t="s">
        <v>802</v>
      </c>
      <c r="C37" s="526" t="s">
        <v>511</v>
      </c>
      <c r="D37" s="537"/>
      <c r="E37" s="537"/>
      <c r="F37" s="538"/>
      <c r="G37" s="801"/>
      <c r="H37" s="802"/>
      <c r="I37" s="802"/>
      <c r="J37" s="802"/>
      <c r="K37" s="531"/>
      <c r="L37" s="532"/>
      <c r="M37" s="532"/>
      <c r="N37" s="532"/>
      <c r="O37" s="532"/>
      <c r="P37" s="532"/>
      <c r="Q37" s="532"/>
      <c r="R37" s="532"/>
      <c r="S37" s="532"/>
      <c r="T37" s="532"/>
      <c r="U37" s="532"/>
      <c r="V37" s="532"/>
      <c r="W37" s="532"/>
      <c r="X37" s="532"/>
      <c r="Y37" s="802"/>
      <c r="Z37" s="798">
        <f>Z38+Z47+Z48</f>
        <v>0</v>
      </c>
      <c r="AA37" s="533"/>
    </row>
    <row r="38" spans="2:27" ht="24.95" customHeight="1">
      <c r="B38" s="258">
        <v>251</v>
      </c>
      <c r="C38" s="546" t="s">
        <v>513</v>
      </c>
      <c r="D38" s="547"/>
      <c r="E38" s="547"/>
      <c r="F38" s="548"/>
      <c r="G38" s="834"/>
      <c r="H38" s="835"/>
      <c r="I38" s="835"/>
      <c r="J38" s="835"/>
      <c r="K38" s="531"/>
      <c r="L38" s="532"/>
      <c r="M38" s="532"/>
      <c r="N38" s="532"/>
      <c r="O38" s="532"/>
      <c r="P38" s="532"/>
      <c r="Q38" s="532"/>
      <c r="R38" s="532"/>
      <c r="S38" s="532"/>
      <c r="T38" s="532"/>
      <c r="U38" s="532"/>
      <c r="V38" s="532"/>
      <c r="W38" s="532"/>
      <c r="X38" s="532"/>
      <c r="Y38" s="835"/>
      <c r="Z38" s="798">
        <f>Z39+Z40+Z44+Z45+Z46</f>
        <v>0</v>
      </c>
      <c r="AA38" s="533"/>
    </row>
    <row r="39" spans="2:27" ht="24.95" customHeight="1">
      <c r="B39" s="258" t="s">
        <v>803</v>
      </c>
      <c r="C39" s="551" t="s">
        <v>514</v>
      </c>
      <c r="D39" s="552"/>
      <c r="E39" s="552"/>
      <c r="F39" s="553"/>
      <c r="G39" s="801"/>
      <c r="H39" s="802"/>
      <c r="I39" s="802"/>
      <c r="J39" s="802"/>
      <c r="K39" s="531"/>
      <c r="L39" s="532"/>
      <c r="M39" s="532"/>
      <c r="N39" s="532"/>
      <c r="O39" s="532"/>
      <c r="P39" s="532"/>
      <c r="Q39" s="532"/>
      <c r="R39" s="532"/>
      <c r="S39" s="532"/>
      <c r="T39" s="532"/>
      <c r="U39" s="532"/>
      <c r="V39" s="532"/>
      <c r="W39" s="532"/>
      <c r="X39" s="532"/>
      <c r="Y39" s="802"/>
      <c r="Z39" s="802"/>
      <c r="AA39" s="533"/>
    </row>
    <row r="40" spans="2:27" ht="24.95" customHeight="1">
      <c r="B40" s="258" t="s">
        <v>804</v>
      </c>
      <c r="C40" s="551" t="s">
        <v>515</v>
      </c>
      <c r="D40" s="547"/>
      <c r="E40" s="547"/>
      <c r="F40" s="553"/>
      <c r="G40" s="801"/>
      <c r="H40" s="802"/>
      <c r="I40" s="802"/>
      <c r="J40" s="802"/>
      <c r="K40" s="531"/>
      <c r="L40" s="532"/>
      <c r="M40" s="532"/>
      <c r="N40" s="532"/>
      <c r="O40" s="532"/>
      <c r="P40" s="532"/>
      <c r="Q40" s="532"/>
      <c r="R40" s="532"/>
      <c r="S40" s="532"/>
      <c r="T40" s="532"/>
      <c r="U40" s="532"/>
      <c r="V40" s="532"/>
      <c r="W40" s="532"/>
      <c r="X40" s="532"/>
      <c r="Y40" s="802"/>
      <c r="Z40" s="798">
        <f>Z41+Z42+Z43</f>
        <v>0</v>
      </c>
      <c r="AA40" s="533"/>
    </row>
    <row r="41" spans="2:27" ht="24.95" customHeight="1">
      <c r="B41" s="258" t="s">
        <v>805</v>
      </c>
      <c r="C41" s="554" t="s">
        <v>516</v>
      </c>
      <c r="D41" s="547"/>
      <c r="E41" s="555"/>
      <c r="F41" s="553"/>
      <c r="G41" s="801"/>
      <c r="H41" s="802"/>
      <c r="I41" s="802"/>
      <c r="J41" s="802"/>
      <c r="K41" s="531"/>
      <c r="L41" s="532"/>
      <c r="M41" s="532"/>
      <c r="N41" s="532"/>
      <c r="O41" s="532"/>
      <c r="P41" s="532"/>
      <c r="Q41" s="532"/>
      <c r="R41" s="532"/>
      <c r="S41" s="532"/>
      <c r="T41" s="532"/>
      <c r="U41" s="532"/>
      <c r="V41" s="532"/>
      <c r="W41" s="532"/>
      <c r="X41" s="532"/>
      <c r="Y41" s="802"/>
      <c r="Z41" s="802"/>
      <c r="AA41" s="533"/>
    </row>
    <row r="42" spans="2:27" ht="24.95" customHeight="1">
      <c r="B42" s="258" t="s">
        <v>806</v>
      </c>
      <c r="C42" s="554" t="s">
        <v>517</v>
      </c>
      <c r="D42" s="547"/>
      <c r="E42" s="555"/>
      <c r="F42" s="553"/>
      <c r="G42" s="801"/>
      <c r="H42" s="802"/>
      <c r="I42" s="802"/>
      <c r="J42" s="802"/>
      <c r="K42" s="531"/>
      <c r="L42" s="532"/>
      <c r="M42" s="532"/>
      <c r="N42" s="532"/>
      <c r="O42" s="532"/>
      <c r="P42" s="532"/>
      <c r="Q42" s="532"/>
      <c r="R42" s="532"/>
      <c r="S42" s="532"/>
      <c r="T42" s="532"/>
      <c r="U42" s="532"/>
      <c r="V42" s="532"/>
      <c r="W42" s="532"/>
      <c r="X42" s="532"/>
      <c r="Y42" s="802"/>
      <c r="Z42" s="802"/>
      <c r="AA42" s="533"/>
    </row>
    <row r="43" spans="2:27" ht="24.95" customHeight="1">
      <c r="B43" s="258" t="s">
        <v>807</v>
      </c>
      <c r="C43" s="554" t="s">
        <v>518</v>
      </c>
      <c r="D43" s="547"/>
      <c r="E43" s="555"/>
      <c r="F43" s="553"/>
      <c r="G43" s="801"/>
      <c r="H43" s="802"/>
      <c r="I43" s="802"/>
      <c r="J43" s="802"/>
      <c r="K43" s="531"/>
      <c r="L43" s="532"/>
      <c r="M43" s="532"/>
      <c r="N43" s="532"/>
      <c r="O43" s="532"/>
      <c r="P43" s="532"/>
      <c r="Q43" s="532"/>
      <c r="R43" s="532"/>
      <c r="S43" s="532"/>
      <c r="T43" s="532"/>
      <c r="U43" s="532"/>
      <c r="V43" s="532"/>
      <c r="W43" s="532"/>
      <c r="X43" s="532"/>
      <c r="Y43" s="802"/>
      <c r="Z43" s="802"/>
      <c r="AA43" s="533"/>
    </row>
    <row r="44" spans="2:27" ht="24.95" customHeight="1">
      <c r="B44" s="258" t="s">
        <v>808</v>
      </c>
      <c r="C44" s="551" t="s">
        <v>519</v>
      </c>
      <c r="D44" s="547"/>
      <c r="E44" s="547"/>
      <c r="F44" s="553"/>
      <c r="G44" s="801"/>
      <c r="H44" s="802"/>
      <c r="I44" s="802"/>
      <c r="J44" s="802"/>
      <c r="K44" s="531"/>
      <c r="L44" s="532"/>
      <c r="M44" s="532"/>
      <c r="N44" s="532"/>
      <c r="O44" s="532"/>
      <c r="P44" s="532"/>
      <c r="Q44" s="532"/>
      <c r="R44" s="532"/>
      <c r="S44" s="532"/>
      <c r="T44" s="532"/>
      <c r="U44" s="532"/>
      <c r="V44" s="532"/>
      <c r="W44" s="532"/>
      <c r="X44" s="532"/>
      <c r="Y44" s="802"/>
      <c r="Z44" s="798">
        <f>Y44*0.08</f>
        <v>0</v>
      </c>
      <c r="AA44" s="533"/>
    </row>
    <row r="45" spans="2:27" ht="24.95" customHeight="1">
      <c r="B45" s="258" t="s">
        <v>809</v>
      </c>
      <c r="C45" s="551" t="s">
        <v>520</v>
      </c>
      <c r="D45" s="547"/>
      <c r="E45" s="547"/>
      <c r="F45" s="553"/>
      <c r="G45" s="801"/>
      <c r="H45" s="802"/>
      <c r="I45" s="802"/>
      <c r="J45" s="802"/>
      <c r="K45" s="531"/>
      <c r="L45" s="532"/>
      <c r="M45" s="532"/>
      <c r="N45" s="532"/>
      <c r="O45" s="532"/>
      <c r="P45" s="532"/>
      <c r="Q45" s="532"/>
      <c r="R45" s="532"/>
      <c r="S45" s="532"/>
      <c r="T45" s="532"/>
      <c r="U45" s="532"/>
      <c r="V45" s="532"/>
      <c r="W45" s="532"/>
      <c r="X45" s="532"/>
      <c r="Y45" s="802"/>
      <c r="Z45" s="798">
        <f>Y45*0.12</f>
        <v>0</v>
      </c>
      <c r="AA45" s="533"/>
    </row>
    <row r="46" spans="2:27" ht="24.95" customHeight="1">
      <c r="B46" s="258" t="s">
        <v>810</v>
      </c>
      <c r="C46" s="556" t="s">
        <v>522</v>
      </c>
      <c r="D46" s="547"/>
      <c r="E46" s="547"/>
      <c r="F46" s="553"/>
      <c r="G46" s="801"/>
      <c r="H46" s="802"/>
      <c r="I46" s="802"/>
      <c r="J46" s="802"/>
      <c r="K46" s="531"/>
      <c r="L46" s="532"/>
      <c r="M46" s="532"/>
      <c r="N46" s="532"/>
      <c r="O46" s="532"/>
      <c r="P46" s="532"/>
      <c r="Q46" s="532"/>
      <c r="R46" s="532"/>
      <c r="S46" s="532"/>
      <c r="T46" s="532"/>
      <c r="U46" s="532"/>
      <c r="V46" s="532"/>
      <c r="W46" s="532"/>
      <c r="X46" s="532"/>
      <c r="Y46" s="802"/>
      <c r="Z46" s="802"/>
      <c r="AA46" s="533"/>
    </row>
    <row r="47" spans="2:27" ht="24.95" customHeight="1">
      <c r="B47" s="258">
        <v>325</v>
      </c>
      <c r="C47" s="546" t="s">
        <v>524</v>
      </c>
      <c r="D47" s="557"/>
      <c r="E47" s="547"/>
      <c r="F47" s="548"/>
      <c r="G47" s="549"/>
      <c r="H47" s="550"/>
      <c r="I47" s="550"/>
      <c r="J47" s="550"/>
      <c r="K47" s="531"/>
      <c r="L47" s="532"/>
      <c r="M47" s="532"/>
      <c r="N47" s="532"/>
      <c r="O47" s="532"/>
      <c r="P47" s="532"/>
      <c r="Q47" s="532"/>
      <c r="R47" s="532"/>
      <c r="S47" s="532"/>
      <c r="T47" s="532"/>
      <c r="U47" s="532"/>
      <c r="V47" s="532"/>
      <c r="W47" s="532"/>
      <c r="X47" s="532"/>
      <c r="Y47" s="835"/>
      <c r="Z47" s="839"/>
      <c r="AA47" s="533"/>
    </row>
    <row r="48" spans="2:27" ht="24.95" customHeight="1">
      <c r="B48" s="258">
        <v>330</v>
      </c>
      <c r="C48" s="546" t="s">
        <v>525</v>
      </c>
      <c r="D48" s="557"/>
      <c r="E48" s="547"/>
      <c r="F48" s="548"/>
      <c r="G48" s="549"/>
      <c r="H48" s="550"/>
      <c r="I48" s="550"/>
      <c r="J48" s="550"/>
      <c r="K48" s="531"/>
      <c r="L48" s="532"/>
      <c r="M48" s="532"/>
      <c r="N48" s="532"/>
      <c r="O48" s="532"/>
      <c r="P48" s="532"/>
      <c r="Q48" s="532"/>
      <c r="R48" s="532"/>
      <c r="S48" s="532"/>
      <c r="T48" s="532"/>
      <c r="U48" s="532"/>
      <c r="V48" s="532"/>
      <c r="W48" s="532"/>
      <c r="X48" s="532"/>
      <c r="Y48" s="835"/>
      <c r="Z48" s="839"/>
      <c r="AA48" s="533"/>
    </row>
    <row r="49" spans="2:27" ht="24.95" customHeight="1">
      <c r="B49" s="258" t="s">
        <v>811</v>
      </c>
      <c r="C49" s="542" t="s">
        <v>526</v>
      </c>
      <c r="D49" s="558"/>
      <c r="E49" s="537"/>
      <c r="F49" s="559"/>
      <c r="G49" s="560"/>
      <c r="H49" s="561"/>
      <c r="I49" s="561"/>
      <c r="J49" s="561"/>
      <c r="K49" s="562"/>
      <c r="L49" s="563"/>
      <c r="M49" s="563"/>
      <c r="N49" s="563"/>
      <c r="O49" s="563"/>
      <c r="P49" s="563"/>
      <c r="Q49" s="563"/>
      <c r="R49" s="563"/>
      <c r="S49" s="563"/>
      <c r="T49" s="563"/>
      <c r="U49" s="563"/>
      <c r="V49" s="563"/>
      <c r="W49" s="563"/>
      <c r="X49" s="563"/>
      <c r="Y49" s="840"/>
      <c r="Z49" s="798">
        <f>Z50+Z51+Z52+Z53+Z54</f>
        <v>0</v>
      </c>
      <c r="AA49" s="533"/>
    </row>
    <row r="50" spans="2:27" ht="24.95" customHeight="1">
      <c r="B50" s="258">
        <v>360</v>
      </c>
      <c r="C50" s="536" t="s">
        <v>527</v>
      </c>
      <c r="D50" s="558"/>
      <c r="E50" s="537"/>
      <c r="F50" s="559"/>
      <c r="G50" s="560"/>
      <c r="H50" s="561"/>
      <c r="I50" s="561"/>
      <c r="J50" s="561"/>
      <c r="K50" s="562"/>
      <c r="L50" s="563"/>
      <c r="M50" s="563"/>
      <c r="N50" s="563"/>
      <c r="O50" s="563"/>
      <c r="P50" s="563"/>
      <c r="Q50" s="563"/>
      <c r="R50" s="563"/>
      <c r="S50" s="563"/>
      <c r="T50" s="563"/>
      <c r="U50" s="563"/>
      <c r="V50" s="563"/>
      <c r="W50" s="563"/>
      <c r="X50" s="563"/>
      <c r="Y50" s="840"/>
      <c r="Z50" s="841"/>
      <c r="AA50" s="533"/>
    </row>
    <row r="51" spans="2:27" ht="24.95" customHeight="1">
      <c r="B51" s="258">
        <v>370</v>
      </c>
      <c r="C51" s="536" t="s">
        <v>528</v>
      </c>
      <c r="D51" s="558"/>
      <c r="E51" s="537"/>
      <c r="F51" s="559"/>
      <c r="G51" s="560"/>
      <c r="H51" s="561"/>
      <c r="I51" s="561"/>
      <c r="J51" s="561"/>
      <c r="K51" s="562"/>
      <c r="L51" s="563"/>
      <c r="M51" s="563"/>
      <c r="N51" s="563"/>
      <c r="O51" s="563"/>
      <c r="P51" s="563"/>
      <c r="Q51" s="563"/>
      <c r="R51" s="563"/>
      <c r="S51" s="563"/>
      <c r="T51" s="563"/>
      <c r="U51" s="563"/>
      <c r="V51" s="563"/>
      <c r="W51" s="563"/>
      <c r="X51" s="563"/>
      <c r="Y51" s="840"/>
      <c r="Z51" s="841"/>
      <c r="AA51" s="533"/>
    </row>
    <row r="52" spans="2:27" ht="24.95" customHeight="1">
      <c r="B52" s="258">
        <v>380</v>
      </c>
      <c r="C52" s="536" t="s">
        <v>529</v>
      </c>
      <c r="D52" s="558"/>
      <c r="E52" s="537"/>
      <c r="F52" s="559"/>
      <c r="G52" s="560"/>
      <c r="H52" s="561"/>
      <c r="I52" s="561"/>
      <c r="J52" s="561"/>
      <c r="K52" s="562"/>
      <c r="L52" s="563"/>
      <c r="M52" s="563"/>
      <c r="N52" s="563"/>
      <c r="O52" s="563"/>
      <c r="P52" s="563"/>
      <c r="Q52" s="563"/>
      <c r="R52" s="563"/>
      <c r="S52" s="563"/>
      <c r="T52" s="563"/>
      <c r="U52" s="563"/>
      <c r="V52" s="563"/>
      <c r="W52" s="563"/>
      <c r="X52" s="563"/>
      <c r="Y52" s="840"/>
      <c r="Z52" s="841"/>
      <c r="AA52" s="533"/>
    </row>
    <row r="53" spans="2:27" ht="24.95" customHeight="1">
      <c r="B53" s="761" t="s">
        <v>530</v>
      </c>
      <c r="C53" s="1145" t="s">
        <v>531</v>
      </c>
      <c r="D53" s="767"/>
      <c r="E53" s="768"/>
      <c r="F53" s="1141"/>
      <c r="G53" s="604"/>
      <c r="H53" s="605"/>
      <c r="I53" s="605"/>
      <c r="J53" s="605"/>
      <c r="K53" s="606"/>
      <c r="L53" s="607"/>
      <c r="M53" s="607"/>
      <c r="N53" s="607"/>
      <c r="O53" s="607"/>
      <c r="P53" s="607"/>
      <c r="Q53" s="607"/>
      <c r="R53" s="607"/>
      <c r="S53" s="607"/>
      <c r="T53" s="607"/>
      <c r="U53" s="607"/>
      <c r="V53" s="607"/>
      <c r="W53" s="607"/>
      <c r="X53" s="607"/>
      <c r="Y53" s="842"/>
      <c r="Z53" s="843"/>
      <c r="AA53" s="571"/>
    </row>
    <row r="54" spans="2:27" ht="24.95" customHeight="1" thickBot="1">
      <c r="B54" s="277">
        <v>390</v>
      </c>
      <c r="C54" s="564" t="s">
        <v>532</v>
      </c>
      <c r="D54" s="565"/>
      <c r="E54" s="565"/>
      <c r="F54" s="566"/>
      <c r="G54" s="567"/>
      <c r="H54" s="568"/>
      <c r="I54" s="568"/>
      <c r="J54" s="568"/>
      <c r="K54" s="569"/>
      <c r="L54" s="570"/>
      <c r="M54" s="570"/>
      <c r="N54" s="570"/>
      <c r="O54" s="570"/>
      <c r="P54" s="570"/>
      <c r="Q54" s="570"/>
      <c r="R54" s="570"/>
      <c r="S54" s="570"/>
      <c r="T54" s="570"/>
      <c r="U54" s="570"/>
      <c r="V54" s="570"/>
      <c r="W54" s="570"/>
      <c r="X54" s="570"/>
      <c r="Y54" s="844"/>
      <c r="Z54" s="811"/>
      <c r="AA54" s="571"/>
    </row>
    <row r="55" spans="2:27" ht="15">
      <c r="B55" s="284"/>
      <c r="C55" s="285"/>
      <c r="D55" s="285"/>
      <c r="E55" s="285"/>
      <c r="F55" s="285"/>
      <c r="G55" s="286"/>
      <c r="H55" s="286"/>
      <c r="I55" s="286"/>
      <c r="J55" s="286"/>
      <c r="K55" s="284"/>
      <c r="L55" s="286"/>
      <c r="M55" s="286"/>
      <c r="N55" s="286"/>
      <c r="O55" s="286"/>
      <c r="P55" s="286"/>
      <c r="Q55" s="286"/>
      <c r="R55" s="286"/>
      <c r="S55" s="286"/>
      <c r="T55" s="286"/>
      <c r="U55" s="286"/>
      <c r="V55" s="286"/>
      <c r="W55" s="286"/>
      <c r="X55" s="286"/>
      <c r="Y55" s="286"/>
      <c r="Z55" s="285"/>
      <c r="AA55" s="285"/>
    </row>
  </sheetData>
  <sheetProtection algorithmName="SHA-512" hashValue="pPYOj6YOXjU0Sg3xC5C54j+w+GA8jZwL9ulXPFiSD3X4F90Q6FRCW5Hpc+boHZgH76QzcMxb2AUCEz5h/r9sJQ==" saltValue="7nVTPgh1tU76EJcu1xGE1Q==" spinCount="100000" sheet="1" objects="1" scenarios="1"/>
  <mergeCells count="17">
    <mergeCell ref="Y7:Y8"/>
    <mergeCell ref="C12:F12"/>
    <mergeCell ref="B2:AA2"/>
    <mergeCell ref="G6:Y6"/>
    <mergeCell ref="Z6:Z8"/>
    <mergeCell ref="AA6:AA8"/>
    <mergeCell ref="G7:H7"/>
    <mergeCell ref="I7:J7"/>
    <mergeCell ref="K7:K8"/>
    <mergeCell ref="L7:M8"/>
    <mergeCell ref="N7:N8"/>
    <mergeCell ref="O7:P8"/>
    <mergeCell ref="C13:F13"/>
    <mergeCell ref="Q7:R8"/>
    <mergeCell ref="S7:S8"/>
    <mergeCell ref="T7:U8"/>
    <mergeCell ref="V7:X7"/>
  </mergeCells>
  <printOptions horizontalCentered="1" verticalCentered="1"/>
  <pageMargins left="0.31496062992125984" right="0.31496062992125984" top="0.74803149606299213" bottom="0.74803149606299213" header="0.31496062992125984" footer="0.31496062992125984"/>
  <pageSetup paperSize="8" scale="33" orientation="landscape" r:id="rId1"/>
  <headerFooter scaleWithDoc="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21">
    <tabColor theme="4" tint="0.59999389629810485"/>
  </sheetPr>
  <dimension ref="A1:BB22"/>
  <sheetViews>
    <sheetView showGridLines="0" view="pageBreakPreview" zoomScale="40" zoomScaleNormal="40" zoomScaleSheetLayoutView="40" zoomScalePageLayoutView="80" workbookViewId="0">
      <selection activeCell="AY13" sqref="AY13:AZ15"/>
    </sheetView>
  </sheetViews>
  <sheetFormatPr defaultColWidth="10" defaultRowHeight="14.25"/>
  <cols>
    <col min="1" max="1" width="4.375" style="287" customWidth="1"/>
    <col min="2" max="2" width="12" style="287" customWidth="1"/>
    <col min="3" max="3" width="81.75" style="317" customWidth="1"/>
    <col min="4" max="5" width="15.5" style="289" customWidth="1"/>
    <col min="6" max="7" width="17.25" style="289" customWidth="1"/>
    <col min="8" max="8" width="15.5" style="289" customWidth="1"/>
    <col min="9" max="9" width="15.5" style="290" customWidth="1"/>
    <col min="10" max="11" width="15.125" style="290" customWidth="1"/>
    <col min="12" max="27" width="15.125" style="287" customWidth="1"/>
    <col min="28" max="32" width="14.625" style="287" customWidth="1"/>
    <col min="33" max="44" width="12.375" style="287" bestFit="1" customWidth="1"/>
    <col min="45" max="45" width="15.125" style="287" bestFit="1" customWidth="1"/>
    <col min="46" max="48" width="23.375" style="292" customWidth="1"/>
    <col min="49" max="49" width="25.875" style="292" customWidth="1"/>
    <col min="50" max="50" width="23.375" style="292" customWidth="1"/>
    <col min="51" max="52" width="26.375" style="292" customWidth="1"/>
    <col min="53" max="54" width="22.875" style="287" customWidth="1"/>
    <col min="55" max="16384" width="10" style="287"/>
  </cols>
  <sheetData>
    <row r="1" spans="1:54" ht="22.5" customHeight="1" thickBot="1">
      <c r="C1" s="288"/>
      <c r="AE1" s="291"/>
    </row>
    <row r="2" spans="1:54" s="293" customFormat="1" ht="65.25" customHeight="1" thickBot="1">
      <c r="B2" s="1403" t="s">
        <v>533</v>
      </c>
      <c r="C2" s="1404"/>
      <c r="D2" s="1404"/>
      <c r="E2" s="1404"/>
      <c r="F2" s="1404"/>
      <c r="G2" s="1404"/>
      <c r="H2" s="1404"/>
      <c r="I2" s="1404"/>
      <c r="J2" s="1404"/>
      <c r="K2" s="1404"/>
      <c r="L2" s="1404"/>
      <c r="M2" s="1404"/>
      <c r="N2" s="1404"/>
      <c r="O2" s="1404"/>
      <c r="P2" s="1404"/>
      <c r="Q2" s="1404"/>
      <c r="R2" s="1404"/>
      <c r="S2" s="1404"/>
      <c r="T2" s="1404"/>
      <c r="U2" s="1404"/>
      <c r="V2" s="1404"/>
      <c r="W2" s="1404"/>
      <c r="X2" s="1404"/>
      <c r="Y2" s="1404"/>
      <c r="Z2" s="294"/>
      <c r="AA2" s="294"/>
      <c r="AB2" s="294" t="s">
        <v>533</v>
      </c>
      <c r="AC2" s="294"/>
      <c r="AD2" s="294"/>
      <c r="AE2" s="294"/>
      <c r="AF2" s="294"/>
      <c r="AG2" s="294"/>
      <c r="AH2" s="294"/>
      <c r="AI2" s="294"/>
      <c r="AJ2" s="294"/>
      <c r="AK2" s="294"/>
      <c r="AL2" s="294"/>
      <c r="AM2" s="294"/>
      <c r="AN2" s="294"/>
      <c r="AO2" s="294"/>
      <c r="AP2" s="294"/>
      <c r="AQ2" s="294"/>
      <c r="AR2" s="294"/>
      <c r="AS2" s="294"/>
      <c r="AT2" s="295"/>
      <c r="AU2" s="295"/>
      <c r="AV2" s="295"/>
      <c r="AW2" s="295"/>
      <c r="AX2" s="295"/>
      <c r="AY2" s="295"/>
      <c r="AZ2" s="295"/>
      <c r="BA2" s="295"/>
      <c r="BB2" s="295"/>
    </row>
    <row r="3" spans="1:54" ht="24.75" customHeight="1" thickBot="1">
      <c r="C3" s="296"/>
      <c r="D3" s="296"/>
      <c r="E3" s="296"/>
      <c r="F3" s="296"/>
      <c r="G3" s="296"/>
      <c r="H3" s="296"/>
      <c r="I3" s="296"/>
      <c r="J3" s="296"/>
      <c r="K3" s="296"/>
      <c r="L3" s="296"/>
      <c r="M3" s="296"/>
      <c r="N3" s="296"/>
      <c r="O3" s="296"/>
      <c r="P3" s="296"/>
      <c r="Q3" s="296"/>
      <c r="R3" s="296"/>
      <c r="S3" s="296"/>
      <c r="T3" s="296"/>
      <c r="U3" s="296"/>
      <c r="V3" s="296"/>
      <c r="W3" s="296"/>
      <c r="X3" s="296"/>
      <c r="Y3" s="296"/>
      <c r="Z3" s="296"/>
      <c r="AA3" s="296"/>
      <c r="AB3" s="296"/>
      <c r="AC3" s="296"/>
      <c r="AE3" s="291"/>
      <c r="AH3" s="297"/>
      <c r="AI3" s="297"/>
      <c r="AJ3" s="297"/>
      <c r="AK3" s="297"/>
      <c r="AL3" s="297"/>
      <c r="AM3" s="297"/>
      <c r="AN3" s="297"/>
      <c r="AO3" s="297"/>
      <c r="AP3" s="297"/>
      <c r="AQ3" s="297"/>
      <c r="AR3" s="297"/>
      <c r="AS3" s="297"/>
    </row>
    <row r="4" spans="1:54" s="298" customFormat="1" ht="123" customHeight="1">
      <c r="B4" s="1405"/>
      <c r="C4" s="1406"/>
      <c r="D4" s="1411" t="s">
        <v>479</v>
      </c>
      <c r="E4" s="1412"/>
      <c r="F4" s="1411" t="s">
        <v>534</v>
      </c>
      <c r="G4" s="1412"/>
      <c r="H4" s="1413" t="s">
        <v>480</v>
      </c>
      <c r="I4" s="1413"/>
      <c r="J4" s="1414" t="s">
        <v>535</v>
      </c>
      <c r="K4" s="1414"/>
      <c r="L4" s="1415"/>
      <c r="M4" s="1415"/>
      <c r="N4" s="1415"/>
      <c r="O4" s="1415"/>
      <c r="P4" s="1415"/>
      <c r="Q4" s="1415"/>
      <c r="R4" s="1415"/>
      <c r="S4" s="1415"/>
      <c r="T4" s="1415"/>
      <c r="U4" s="1415"/>
      <c r="V4" s="1415"/>
      <c r="W4" s="1415"/>
      <c r="X4" s="1415"/>
      <c r="Y4" s="1415"/>
      <c r="Z4" s="1415"/>
      <c r="AA4" s="1415"/>
      <c r="AB4" s="1425" t="s">
        <v>536</v>
      </c>
      <c r="AC4" s="1425"/>
      <c r="AD4" s="1415"/>
      <c r="AE4" s="1415"/>
      <c r="AF4" s="1415"/>
      <c r="AG4" s="1415"/>
      <c r="AH4" s="1415"/>
      <c r="AI4" s="1415"/>
      <c r="AJ4" s="1415"/>
      <c r="AK4" s="1415"/>
      <c r="AL4" s="1415"/>
      <c r="AM4" s="1415"/>
      <c r="AN4" s="1415"/>
      <c r="AO4" s="1415"/>
      <c r="AP4" s="1415"/>
      <c r="AQ4" s="1415"/>
      <c r="AR4" s="1415"/>
      <c r="AS4" s="1415"/>
      <c r="AT4" s="1416" t="s">
        <v>537</v>
      </c>
      <c r="AU4" s="1417"/>
      <c r="AV4" s="1417"/>
      <c r="AW4" s="1417"/>
      <c r="AX4" s="1418"/>
      <c r="AY4" s="1411" t="s">
        <v>538</v>
      </c>
      <c r="AZ4" s="1419"/>
      <c r="BA4" s="1420" t="s">
        <v>539</v>
      </c>
      <c r="BB4" s="1422" t="s">
        <v>540</v>
      </c>
    </row>
    <row r="5" spans="1:54" s="298" customFormat="1" ht="177.75" customHeight="1">
      <c r="B5" s="1407"/>
      <c r="C5" s="1408"/>
      <c r="D5" s="299" t="s">
        <v>482</v>
      </c>
      <c r="E5" s="299" t="s">
        <v>483</v>
      </c>
      <c r="F5" s="299" t="s">
        <v>541</v>
      </c>
      <c r="G5" s="299" t="s">
        <v>542</v>
      </c>
      <c r="H5" s="299" t="s">
        <v>482</v>
      </c>
      <c r="I5" s="299" t="s">
        <v>483</v>
      </c>
      <c r="J5" s="584" t="s">
        <v>543</v>
      </c>
      <c r="K5" s="584" t="s">
        <v>544</v>
      </c>
      <c r="L5" s="584" t="s">
        <v>545</v>
      </c>
      <c r="M5" s="584" t="s">
        <v>546</v>
      </c>
      <c r="N5" s="584" t="s">
        <v>547</v>
      </c>
      <c r="O5" s="584" t="s">
        <v>548</v>
      </c>
      <c r="P5" s="584" t="s">
        <v>549</v>
      </c>
      <c r="Q5" s="584" t="s">
        <v>550</v>
      </c>
      <c r="R5" s="584" t="s">
        <v>551</v>
      </c>
      <c r="S5" s="584" t="s">
        <v>552</v>
      </c>
      <c r="T5" s="584" t="s">
        <v>553</v>
      </c>
      <c r="U5" s="584" t="s">
        <v>554</v>
      </c>
      <c r="V5" s="584" t="s">
        <v>555</v>
      </c>
      <c r="W5" s="584" t="s">
        <v>556</v>
      </c>
      <c r="X5" s="584" t="s">
        <v>557</v>
      </c>
      <c r="Y5" s="584" t="s">
        <v>558</v>
      </c>
      <c r="Z5" s="584" t="s">
        <v>559</v>
      </c>
      <c r="AA5" s="584">
        <v>12.5</v>
      </c>
      <c r="AB5" s="584" t="s">
        <v>543</v>
      </c>
      <c r="AC5" s="584" t="s">
        <v>544</v>
      </c>
      <c r="AD5" s="584" t="s">
        <v>545</v>
      </c>
      <c r="AE5" s="584" t="s">
        <v>546</v>
      </c>
      <c r="AF5" s="584" t="s">
        <v>547</v>
      </c>
      <c r="AG5" s="584" t="s">
        <v>548</v>
      </c>
      <c r="AH5" s="584" t="s">
        <v>549</v>
      </c>
      <c r="AI5" s="584" t="s">
        <v>550</v>
      </c>
      <c r="AJ5" s="584" t="s">
        <v>551</v>
      </c>
      <c r="AK5" s="584" t="s">
        <v>552</v>
      </c>
      <c r="AL5" s="584" t="s">
        <v>553</v>
      </c>
      <c r="AM5" s="584" t="s">
        <v>554</v>
      </c>
      <c r="AN5" s="584" t="s">
        <v>555</v>
      </c>
      <c r="AO5" s="584" t="s">
        <v>556</v>
      </c>
      <c r="AP5" s="584" t="s">
        <v>557</v>
      </c>
      <c r="AQ5" s="584" t="s">
        <v>558</v>
      </c>
      <c r="AR5" s="584" t="s">
        <v>559</v>
      </c>
      <c r="AS5" s="584">
        <v>12.5</v>
      </c>
      <c r="AT5" s="300" t="s">
        <v>560</v>
      </c>
      <c r="AU5" s="300" t="s">
        <v>561</v>
      </c>
      <c r="AV5" s="300" t="s">
        <v>562</v>
      </c>
      <c r="AW5" s="300" t="s">
        <v>563</v>
      </c>
      <c r="AX5" s="300" t="s">
        <v>564</v>
      </c>
      <c r="AY5" s="299" t="s">
        <v>565</v>
      </c>
      <c r="AZ5" s="299" t="s">
        <v>566</v>
      </c>
      <c r="BA5" s="1421"/>
      <c r="BB5" s="1423"/>
    </row>
    <row r="6" spans="1:54" s="301" customFormat="1" ht="36.75" customHeight="1">
      <c r="B6" s="1409"/>
      <c r="C6" s="1410"/>
      <c r="D6" s="302" t="s">
        <v>6</v>
      </c>
      <c r="E6" s="302" t="s">
        <v>7</v>
      </c>
      <c r="F6" s="302" t="s">
        <v>8</v>
      </c>
      <c r="G6" s="302" t="s">
        <v>9</v>
      </c>
      <c r="H6" s="302" t="s">
        <v>10</v>
      </c>
      <c r="I6" s="302" t="s">
        <v>11</v>
      </c>
      <c r="J6" s="586" t="s">
        <v>567</v>
      </c>
      <c r="K6" s="587" t="s">
        <v>568</v>
      </c>
      <c r="L6" s="587" t="s">
        <v>569</v>
      </c>
      <c r="M6" s="587" t="s">
        <v>570</v>
      </c>
      <c r="N6" s="587" t="s">
        <v>571</v>
      </c>
      <c r="O6" s="587" t="s">
        <v>572</v>
      </c>
      <c r="P6" s="587" t="s">
        <v>573</v>
      </c>
      <c r="Q6" s="587" t="s">
        <v>574</v>
      </c>
      <c r="R6" s="587" t="s">
        <v>575</v>
      </c>
      <c r="S6" s="586" t="s">
        <v>576</v>
      </c>
      <c r="T6" s="586" t="s">
        <v>577</v>
      </c>
      <c r="U6" s="586" t="s">
        <v>578</v>
      </c>
      <c r="V6" s="586" t="s">
        <v>579</v>
      </c>
      <c r="W6" s="586" t="s">
        <v>580</v>
      </c>
      <c r="X6" s="586" t="s">
        <v>581</v>
      </c>
      <c r="Y6" s="586" t="s">
        <v>582</v>
      </c>
      <c r="Z6" s="586" t="s">
        <v>583</v>
      </c>
      <c r="AA6" s="586" t="s">
        <v>584</v>
      </c>
      <c r="AB6" s="586" t="s">
        <v>585</v>
      </c>
      <c r="AC6" s="586" t="s">
        <v>586</v>
      </c>
      <c r="AD6" s="586" t="s">
        <v>587</v>
      </c>
      <c r="AE6" s="586" t="s">
        <v>588</v>
      </c>
      <c r="AF6" s="586" t="s">
        <v>589</v>
      </c>
      <c r="AG6" s="586" t="s">
        <v>590</v>
      </c>
      <c r="AH6" s="586" t="s">
        <v>591</v>
      </c>
      <c r="AI6" s="586" t="s">
        <v>592</v>
      </c>
      <c r="AJ6" s="586" t="s">
        <v>593</v>
      </c>
      <c r="AK6" s="586" t="s">
        <v>594</v>
      </c>
      <c r="AL6" s="586" t="s">
        <v>595</v>
      </c>
      <c r="AM6" s="586" t="s">
        <v>596</v>
      </c>
      <c r="AN6" s="586" t="s">
        <v>597</v>
      </c>
      <c r="AO6" s="586" t="s">
        <v>598</v>
      </c>
      <c r="AP6" s="586" t="s">
        <v>599</v>
      </c>
      <c r="AQ6" s="586" t="s">
        <v>600</v>
      </c>
      <c r="AR6" s="586" t="s">
        <v>601</v>
      </c>
      <c r="AS6" s="586" t="s">
        <v>602</v>
      </c>
      <c r="AT6" s="303" t="s">
        <v>603</v>
      </c>
      <c r="AU6" s="303" t="s">
        <v>604</v>
      </c>
      <c r="AV6" s="303" t="s">
        <v>605</v>
      </c>
      <c r="AW6" s="303" t="s">
        <v>606</v>
      </c>
      <c r="AX6" s="303" t="s">
        <v>607</v>
      </c>
      <c r="AY6" s="304" t="s">
        <v>608</v>
      </c>
      <c r="AZ6" s="304" t="s">
        <v>609</v>
      </c>
      <c r="BA6" s="585" t="s">
        <v>610</v>
      </c>
      <c r="BB6" s="585" t="s">
        <v>611</v>
      </c>
    </row>
    <row r="7" spans="1:54" s="301" customFormat="1" ht="81" customHeight="1">
      <c r="A7" s="305"/>
      <c r="B7" s="306" t="s">
        <v>6</v>
      </c>
      <c r="C7" s="307" t="s">
        <v>612</v>
      </c>
      <c r="D7" s="1019"/>
      <c r="E7" s="1020"/>
      <c r="F7" s="1020"/>
      <c r="G7" s="1020"/>
      <c r="H7" s="1020"/>
      <c r="I7" s="1020"/>
      <c r="J7" s="1020"/>
      <c r="K7" s="1020"/>
      <c r="L7" s="1020"/>
      <c r="M7" s="1020"/>
      <c r="N7" s="1020"/>
      <c r="O7" s="1020"/>
      <c r="P7" s="1020"/>
      <c r="Q7" s="1020"/>
      <c r="R7" s="1020"/>
      <c r="S7" s="1020"/>
      <c r="T7" s="1020"/>
      <c r="U7" s="1020"/>
      <c r="V7" s="1020"/>
      <c r="W7" s="1020"/>
      <c r="X7" s="1020"/>
      <c r="Y7" s="1020"/>
      <c r="Z7" s="1020"/>
      <c r="AA7" s="1020"/>
      <c r="AB7" s="1020"/>
      <c r="AC7" s="1020"/>
      <c r="AD7" s="1021"/>
      <c r="AE7" s="1022"/>
      <c r="AF7" s="1020"/>
      <c r="AG7" s="1020"/>
      <c r="AH7" s="1020"/>
      <c r="AI7" s="1021"/>
      <c r="AJ7" s="1021"/>
      <c r="AK7" s="1021"/>
      <c r="AL7" s="1023"/>
      <c r="AM7" s="1023"/>
      <c r="AN7" s="1023"/>
      <c r="AO7" s="1023"/>
      <c r="AP7" s="1023"/>
      <c r="AQ7" s="1024"/>
      <c r="AR7" s="1024"/>
      <c r="AS7" s="1025"/>
      <c r="AT7" s="1025"/>
      <c r="AU7" s="1025"/>
      <c r="AV7" s="1025"/>
      <c r="AW7" s="1025"/>
      <c r="AX7" s="1025"/>
      <c r="AY7" s="1025"/>
      <c r="AZ7" s="1025"/>
      <c r="BA7" s="1032"/>
      <c r="BB7" s="1033"/>
    </row>
    <row r="8" spans="1:54" s="301" customFormat="1" ht="54.95" customHeight="1">
      <c r="A8" s="308"/>
      <c r="B8" s="306" t="s">
        <v>7</v>
      </c>
      <c r="C8" s="309" t="s">
        <v>613</v>
      </c>
      <c r="D8" s="1026"/>
      <c r="E8" s="1027"/>
      <c r="F8" s="1027"/>
      <c r="G8" s="1027"/>
      <c r="H8" s="1027"/>
      <c r="I8" s="1027"/>
      <c r="J8" s="1025"/>
      <c r="K8" s="1025"/>
      <c r="L8" s="1025"/>
      <c r="M8" s="1028"/>
      <c r="N8" s="1028"/>
      <c r="O8" s="1028"/>
      <c r="P8" s="1028"/>
      <c r="Q8" s="1028"/>
      <c r="R8" s="1028"/>
      <c r="S8" s="1025"/>
      <c r="T8" s="1028"/>
      <c r="U8" s="1028"/>
      <c r="V8" s="1025"/>
      <c r="W8" s="1028"/>
      <c r="X8" s="1028"/>
      <c r="Y8" s="1028"/>
      <c r="Z8" s="1028"/>
      <c r="AA8" s="1028"/>
      <c r="AB8" s="1025"/>
      <c r="AC8" s="1025"/>
      <c r="AD8" s="1025"/>
      <c r="AE8" s="1028"/>
      <c r="AF8" s="1028"/>
      <c r="AG8" s="1028"/>
      <c r="AH8" s="1028"/>
      <c r="AI8" s="1028"/>
      <c r="AJ8" s="1028"/>
      <c r="AK8" s="1025"/>
      <c r="AL8" s="1028"/>
      <c r="AM8" s="1028"/>
      <c r="AN8" s="1025"/>
      <c r="AO8" s="1028"/>
      <c r="AP8" s="1028"/>
      <c r="AQ8" s="1028"/>
      <c r="AR8" s="1028"/>
      <c r="AS8" s="1025"/>
      <c r="AT8" s="1025"/>
      <c r="AU8" s="1025"/>
      <c r="AV8" s="1025"/>
      <c r="AW8" s="1025"/>
      <c r="AX8" s="1025"/>
      <c r="AY8" s="310"/>
      <c r="AZ8" s="310"/>
      <c r="BA8" s="1034"/>
      <c r="BB8" s="1034"/>
    </row>
    <row r="9" spans="1:54" s="289" customFormat="1" ht="54.95" customHeight="1">
      <c r="A9" s="311"/>
      <c r="B9" s="306" t="s">
        <v>8</v>
      </c>
      <c r="C9" s="312" t="s">
        <v>614</v>
      </c>
      <c r="D9" s="1029"/>
      <c r="E9" s="1025"/>
      <c r="F9" s="1025"/>
      <c r="G9" s="1025"/>
      <c r="H9" s="1025"/>
      <c r="I9" s="1025"/>
      <c r="J9" s="1025"/>
      <c r="K9" s="1025"/>
      <c r="L9" s="1025"/>
      <c r="M9" s="1025"/>
      <c r="N9" s="1025"/>
      <c r="O9" s="1025"/>
      <c r="P9" s="1025"/>
      <c r="Q9" s="1025"/>
      <c r="R9" s="1025"/>
      <c r="S9" s="1025"/>
      <c r="T9" s="1025"/>
      <c r="U9" s="1025"/>
      <c r="V9" s="1025"/>
      <c r="W9" s="1025"/>
      <c r="X9" s="1025"/>
      <c r="Y9" s="1025"/>
      <c r="Z9" s="1025"/>
      <c r="AA9" s="1025"/>
      <c r="AB9" s="1025"/>
      <c r="AC9" s="1025"/>
      <c r="AD9" s="1025"/>
      <c r="AE9" s="1030"/>
      <c r="AF9" s="1025"/>
      <c r="AG9" s="1025"/>
      <c r="AH9" s="1025"/>
      <c r="AI9" s="1025"/>
      <c r="AJ9" s="1025"/>
      <c r="AK9" s="1025"/>
      <c r="AL9" s="1025"/>
      <c r="AM9" s="1025"/>
      <c r="AN9" s="1025"/>
      <c r="AO9" s="1025"/>
      <c r="AP9" s="1025"/>
      <c r="AQ9" s="1025"/>
      <c r="AR9" s="1025"/>
      <c r="AS9" s="1025"/>
      <c r="AT9" s="1025"/>
      <c r="AU9" s="1025"/>
      <c r="AV9" s="1025"/>
      <c r="AW9" s="1025"/>
      <c r="AX9" s="1025"/>
      <c r="AY9" s="1025"/>
      <c r="AZ9" s="1025"/>
      <c r="BA9" s="1025"/>
      <c r="BB9" s="1025"/>
    </row>
    <row r="10" spans="1:54" s="289" customFormat="1" ht="54.95" customHeight="1">
      <c r="A10" s="311"/>
      <c r="B10" s="306" t="s">
        <v>9</v>
      </c>
      <c r="C10" s="313" t="s">
        <v>615</v>
      </c>
      <c r="D10" s="1029"/>
      <c r="E10" s="1025"/>
      <c r="F10" s="1025"/>
      <c r="G10" s="1025"/>
      <c r="H10" s="1025"/>
      <c r="I10" s="1025"/>
      <c r="J10" s="1025"/>
      <c r="K10" s="1025"/>
      <c r="L10" s="1025"/>
      <c r="M10" s="1025"/>
      <c r="N10" s="1025"/>
      <c r="O10" s="1025"/>
      <c r="P10" s="1025"/>
      <c r="Q10" s="1025"/>
      <c r="R10" s="1025"/>
      <c r="S10" s="1025"/>
      <c r="T10" s="1025"/>
      <c r="U10" s="1025"/>
      <c r="V10" s="1025"/>
      <c r="W10" s="1025"/>
      <c r="X10" s="1025"/>
      <c r="Y10" s="1025"/>
      <c r="Z10" s="1025"/>
      <c r="AA10" s="1031"/>
      <c r="AB10" s="1025"/>
      <c r="AC10" s="1025"/>
      <c r="AD10" s="1025"/>
      <c r="AE10" s="1030"/>
      <c r="AF10" s="1025"/>
      <c r="AG10" s="1025"/>
      <c r="AH10" s="1025"/>
      <c r="AI10" s="1025"/>
      <c r="AJ10" s="1025"/>
      <c r="AK10" s="1025"/>
      <c r="AL10" s="1025"/>
      <c r="AM10" s="1025"/>
      <c r="AN10" s="1025"/>
      <c r="AO10" s="1025"/>
      <c r="AP10" s="1025"/>
      <c r="AQ10" s="1025"/>
      <c r="AR10" s="1025"/>
      <c r="AS10" s="1025"/>
      <c r="AT10" s="1025"/>
      <c r="AU10" s="1025"/>
      <c r="AV10" s="1025"/>
      <c r="AW10" s="1025"/>
      <c r="AX10" s="1025"/>
      <c r="AY10" s="1025"/>
      <c r="AZ10" s="1025"/>
      <c r="BA10" s="1025"/>
      <c r="BB10" s="1025"/>
    </row>
    <row r="11" spans="1:54" s="289" customFormat="1" ht="54.95" customHeight="1">
      <c r="A11" s="311"/>
      <c r="B11" s="306" t="s">
        <v>616</v>
      </c>
      <c r="C11" s="314" t="s">
        <v>617</v>
      </c>
      <c r="D11" s="1029"/>
      <c r="E11" s="1025"/>
      <c r="F11" s="1025"/>
      <c r="G11" s="1025"/>
      <c r="H11" s="1025"/>
      <c r="I11" s="1025"/>
      <c r="J11" s="1025"/>
      <c r="K11" s="1025"/>
      <c r="L11" s="1025"/>
      <c r="M11" s="1025"/>
      <c r="N11" s="1025"/>
      <c r="O11" s="1025"/>
      <c r="P11" s="1025"/>
      <c r="Q11" s="1025"/>
      <c r="R11" s="1025"/>
      <c r="S11" s="1025"/>
      <c r="T11" s="1025"/>
      <c r="U11" s="1025"/>
      <c r="V11" s="1025"/>
      <c r="W11" s="1025"/>
      <c r="X11" s="1025"/>
      <c r="Y11" s="1025"/>
      <c r="Z11" s="1025"/>
      <c r="AA11" s="1025"/>
      <c r="AB11" s="1025"/>
      <c r="AC11" s="1025"/>
      <c r="AD11" s="1025"/>
      <c r="AE11" s="1030"/>
      <c r="AF11" s="1025"/>
      <c r="AG11" s="1025"/>
      <c r="AH11" s="1025"/>
      <c r="AI11" s="1025"/>
      <c r="AJ11" s="1025"/>
      <c r="AK11" s="1025"/>
      <c r="AL11" s="1025"/>
      <c r="AM11" s="1025"/>
      <c r="AN11" s="1025"/>
      <c r="AO11" s="1025"/>
      <c r="AP11" s="1025"/>
      <c r="AQ11" s="1025"/>
      <c r="AR11" s="1025"/>
      <c r="AS11" s="1025"/>
      <c r="AT11" s="1025"/>
      <c r="AU11" s="1025"/>
      <c r="AV11" s="1025"/>
      <c r="AW11" s="1025"/>
      <c r="AX11" s="1025"/>
      <c r="AY11" s="1025"/>
      <c r="AZ11" s="1025"/>
      <c r="BA11" s="1025"/>
      <c r="BB11" s="1025"/>
    </row>
    <row r="12" spans="1:54" s="289" customFormat="1" ht="54.95" customHeight="1">
      <c r="A12" s="311"/>
      <c r="B12" s="306" t="s">
        <v>10</v>
      </c>
      <c r="C12" s="313" t="s">
        <v>618</v>
      </c>
      <c r="D12" s="1029"/>
      <c r="E12" s="1025"/>
      <c r="F12" s="1025"/>
      <c r="G12" s="1025"/>
      <c r="H12" s="1025"/>
      <c r="I12" s="1025"/>
      <c r="J12" s="1025"/>
      <c r="K12" s="1025"/>
      <c r="L12" s="1025"/>
      <c r="M12" s="1025"/>
      <c r="N12" s="1025"/>
      <c r="O12" s="1025"/>
      <c r="P12" s="1025"/>
      <c r="Q12" s="1025"/>
      <c r="R12" s="1025"/>
      <c r="S12" s="1025"/>
      <c r="T12" s="1025"/>
      <c r="U12" s="1025"/>
      <c r="V12" s="1025"/>
      <c r="W12" s="1025"/>
      <c r="X12" s="1025"/>
      <c r="Y12" s="1025"/>
      <c r="Z12" s="1025"/>
      <c r="AA12" s="1025"/>
      <c r="AB12" s="1025"/>
      <c r="AC12" s="1025"/>
      <c r="AD12" s="1025"/>
      <c r="AE12" s="1030"/>
      <c r="AF12" s="1025"/>
      <c r="AG12" s="1025"/>
      <c r="AH12" s="1025"/>
      <c r="AI12" s="1025"/>
      <c r="AJ12" s="1025"/>
      <c r="AK12" s="1025"/>
      <c r="AL12" s="1025"/>
      <c r="AM12" s="1025"/>
      <c r="AN12" s="1025"/>
      <c r="AO12" s="1025"/>
      <c r="AP12" s="1025"/>
      <c r="AQ12" s="1025"/>
      <c r="AR12" s="1025"/>
      <c r="AS12" s="1025"/>
      <c r="AT12" s="1025"/>
      <c r="AU12" s="1025"/>
      <c r="AV12" s="1025"/>
      <c r="AW12" s="1025"/>
      <c r="AX12" s="1025"/>
      <c r="AY12" s="310"/>
      <c r="AZ12" s="310"/>
      <c r="BA12" s="1025"/>
      <c r="BB12" s="1025"/>
    </row>
    <row r="13" spans="1:54" s="289" customFormat="1" ht="54.95" customHeight="1">
      <c r="A13" s="311"/>
      <c r="B13" s="306" t="s">
        <v>11</v>
      </c>
      <c r="C13" s="312" t="s">
        <v>619</v>
      </c>
      <c r="D13" s="1029"/>
      <c r="E13" s="1025"/>
      <c r="F13" s="1025"/>
      <c r="G13" s="1025"/>
      <c r="H13" s="1025"/>
      <c r="I13" s="1025"/>
      <c r="J13" s="1025"/>
      <c r="K13" s="1025"/>
      <c r="L13" s="1025"/>
      <c r="M13" s="1025"/>
      <c r="N13" s="1025"/>
      <c r="O13" s="1025"/>
      <c r="P13" s="1025"/>
      <c r="Q13" s="1025"/>
      <c r="R13" s="1025"/>
      <c r="S13" s="1025"/>
      <c r="T13" s="1025"/>
      <c r="U13" s="1025"/>
      <c r="V13" s="1025"/>
      <c r="W13" s="1025"/>
      <c r="X13" s="1025"/>
      <c r="Y13" s="1025"/>
      <c r="Z13" s="1025"/>
      <c r="AA13" s="1025"/>
      <c r="AB13" s="1025"/>
      <c r="AC13" s="1025"/>
      <c r="AD13" s="1025"/>
      <c r="AE13" s="1030"/>
      <c r="AF13" s="1025"/>
      <c r="AG13" s="1025"/>
      <c r="AH13" s="1025"/>
      <c r="AI13" s="1025"/>
      <c r="AJ13" s="1025"/>
      <c r="AK13" s="1025"/>
      <c r="AL13" s="1025"/>
      <c r="AM13" s="1025"/>
      <c r="AN13" s="1025"/>
      <c r="AO13" s="1025"/>
      <c r="AP13" s="1025"/>
      <c r="AQ13" s="1025"/>
      <c r="AR13" s="1025"/>
      <c r="AS13" s="1025"/>
      <c r="AT13" s="1025"/>
      <c r="AU13" s="1025"/>
      <c r="AV13" s="1025"/>
      <c r="AW13" s="1025"/>
      <c r="AX13" s="1025"/>
      <c r="AY13" s="1025"/>
      <c r="AZ13" s="1025"/>
      <c r="BA13" s="1025"/>
      <c r="BB13" s="1025"/>
    </row>
    <row r="14" spans="1:54" s="289" customFormat="1" ht="54.95" customHeight="1">
      <c r="A14" s="311"/>
      <c r="B14" s="315" t="s">
        <v>12</v>
      </c>
      <c r="C14" s="313" t="s">
        <v>615</v>
      </c>
      <c r="D14" s="1029"/>
      <c r="E14" s="1025"/>
      <c r="F14" s="1025"/>
      <c r="G14" s="1025"/>
      <c r="H14" s="1025"/>
      <c r="I14" s="1025"/>
      <c r="J14" s="1025"/>
      <c r="K14" s="1025"/>
      <c r="L14" s="1025"/>
      <c r="M14" s="1025"/>
      <c r="N14" s="1025"/>
      <c r="O14" s="1025"/>
      <c r="P14" s="1025"/>
      <c r="Q14" s="1025"/>
      <c r="R14" s="1025"/>
      <c r="S14" s="1025"/>
      <c r="T14" s="1025"/>
      <c r="U14" s="1025"/>
      <c r="V14" s="1025"/>
      <c r="W14" s="1025"/>
      <c r="X14" s="1025"/>
      <c r="Y14" s="1025"/>
      <c r="Z14" s="1025"/>
      <c r="AA14" s="1025"/>
      <c r="AB14" s="1025"/>
      <c r="AC14" s="1025"/>
      <c r="AD14" s="1025"/>
      <c r="AE14" s="1030"/>
      <c r="AF14" s="1025"/>
      <c r="AG14" s="1025"/>
      <c r="AH14" s="1025"/>
      <c r="AI14" s="1025"/>
      <c r="AJ14" s="1025"/>
      <c r="AK14" s="1025"/>
      <c r="AL14" s="1025"/>
      <c r="AM14" s="1025"/>
      <c r="AN14" s="1025"/>
      <c r="AO14" s="1025"/>
      <c r="AP14" s="1025"/>
      <c r="AQ14" s="1025"/>
      <c r="AR14" s="1025"/>
      <c r="AS14" s="1025"/>
      <c r="AT14" s="1025"/>
      <c r="AU14" s="1025"/>
      <c r="AV14" s="1025"/>
      <c r="AW14" s="1025"/>
      <c r="AX14" s="1025"/>
      <c r="AY14" s="1025"/>
      <c r="AZ14" s="1025"/>
      <c r="BA14" s="1025"/>
      <c r="BB14" s="1025"/>
    </row>
    <row r="15" spans="1:54" s="289" customFormat="1" ht="54.95" customHeight="1">
      <c r="A15" s="311"/>
      <c r="B15" s="306" t="s">
        <v>573</v>
      </c>
      <c r="C15" s="314" t="s">
        <v>617</v>
      </c>
      <c r="D15" s="1029"/>
      <c r="E15" s="1025"/>
      <c r="F15" s="1025"/>
      <c r="G15" s="1025"/>
      <c r="H15" s="1025"/>
      <c r="I15" s="1025"/>
      <c r="J15" s="1025"/>
      <c r="K15" s="1025"/>
      <c r="L15" s="1025"/>
      <c r="M15" s="1025"/>
      <c r="N15" s="1025"/>
      <c r="O15" s="1025"/>
      <c r="P15" s="1025"/>
      <c r="Q15" s="1025"/>
      <c r="R15" s="1025"/>
      <c r="S15" s="1025"/>
      <c r="T15" s="1025"/>
      <c r="U15" s="1025"/>
      <c r="V15" s="1025"/>
      <c r="W15" s="1025"/>
      <c r="X15" s="1025"/>
      <c r="Y15" s="1025"/>
      <c r="Z15" s="1025"/>
      <c r="AA15" s="1025"/>
      <c r="AB15" s="1025"/>
      <c r="AC15" s="1025"/>
      <c r="AD15" s="1025"/>
      <c r="AE15" s="1030"/>
      <c r="AF15" s="1025"/>
      <c r="AG15" s="1025"/>
      <c r="AH15" s="1025"/>
      <c r="AI15" s="1025"/>
      <c r="AJ15" s="1025"/>
      <c r="AK15" s="1025"/>
      <c r="AL15" s="1025"/>
      <c r="AM15" s="1025"/>
      <c r="AN15" s="1025"/>
      <c r="AO15" s="1025"/>
      <c r="AP15" s="1025"/>
      <c r="AQ15" s="1025"/>
      <c r="AR15" s="1025"/>
      <c r="AS15" s="1025"/>
      <c r="AT15" s="1025"/>
      <c r="AU15" s="1025"/>
      <c r="AV15" s="1025"/>
      <c r="AW15" s="1025"/>
      <c r="AX15" s="1025"/>
      <c r="AY15" s="1025"/>
      <c r="AZ15" s="1025"/>
      <c r="BA15" s="1025"/>
      <c r="BB15" s="1025"/>
    </row>
    <row r="16" spans="1:54" s="289" customFormat="1" ht="54.95" customHeight="1">
      <c r="A16" s="311"/>
      <c r="B16" s="306" t="s">
        <v>13</v>
      </c>
      <c r="C16" s="313" t="s">
        <v>618</v>
      </c>
      <c r="D16" s="1029"/>
      <c r="E16" s="1025"/>
      <c r="F16" s="1025"/>
      <c r="G16" s="1025"/>
      <c r="H16" s="1025"/>
      <c r="I16" s="1025"/>
      <c r="J16" s="1025"/>
      <c r="K16" s="1025"/>
      <c r="L16" s="1025"/>
      <c r="M16" s="1025"/>
      <c r="N16" s="1025"/>
      <c r="O16" s="1025"/>
      <c r="P16" s="1025"/>
      <c r="Q16" s="1025"/>
      <c r="R16" s="1025"/>
      <c r="S16" s="1025"/>
      <c r="T16" s="1025"/>
      <c r="U16" s="1025"/>
      <c r="V16" s="1025"/>
      <c r="W16" s="1025"/>
      <c r="X16" s="1025"/>
      <c r="Y16" s="1025"/>
      <c r="Z16" s="1025"/>
      <c r="AA16" s="1025"/>
      <c r="AB16" s="1025"/>
      <c r="AC16" s="1025"/>
      <c r="AD16" s="1025"/>
      <c r="AE16" s="1030"/>
      <c r="AF16" s="1025"/>
      <c r="AG16" s="1025"/>
      <c r="AH16" s="1025"/>
      <c r="AI16" s="1025"/>
      <c r="AJ16" s="1025"/>
      <c r="AK16" s="1025"/>
      <c r="AL16" s="1025"/>
      <c r="AM16" s="1025"/>
      <c r="AN16" s="1025"/>
      <c r="AO16" s="1025"/>
      <c r="AP16" s="1025"/>
      <c r="AQ16" s="1025"/>
      <c r="AR16" s="1025"/>
      <c r="AS16" s="1025"/>
      <c r="AT16" s="1025"/>
      <c r="AU16" s="1025"/>
      <c r="AV16" s="1025"/>
      <c r="AW16" s="1025"/>
      <c r="AX16" s="1025"/>
      <c r="AY16" s="310"/>
      <c r="AZ16" s="310"/>
      <c r="BA16" s="1025"/>
      <c r="BB16" s="1025"/>
    </row>
    <row r="17" spans="1:54" s="289" customFormat="1" ht="54.95" customHeight="1">
      <c r="A17" s="311"/>
      <c r="B17" s="315" t="s">
        <v>14</v>
      </c>
      <c r="C17" s="312" t="s">
        <v>620</v>
      </c>
      <c r="D17" s="1029"/>
      <c r="E17" s="1025"/>
      <c r="F17" s="1025"/>
      <c r="G17" s="1025"/>
      <c r="H17" s="1025"/>
      <c r="I17" s="1025"/>
      <c r="J17" s="1025"/>
      <c r="K17" s="1025"/>
      <c r="L17" s="1025"/>
      <c r="M17" s="1025"/>
      <c r="N17" s="1025"/>
      <c r="O17" s="1025"/>
      <c r="P17" s="1025"/>
      <c r="Q17" s="1025"/>
      <c r="R17" s="1025"/>
      <c r="S17" s="1025"/>
      <c r="T17" s="1025"/>
      <c r="U17" s="1025"/>
      <c r="V17" s="1025"/>
      <c r="W17" s="1025"/>
      <c r="X17" s="1025"/>
      <c r="Y17" s="1025"/>
      <c r="Z17" s="1025"/>
      <c r="AA17" s="1025"/>
      <c r="AB17" s="1025"/>
      <c r="AC17" s="1025"/>
      <c r="AD17" s="1025"/>
      <c r="AE17" s="1030"/>
      <c r="AF17" s="1025"/>
      <c r="AG17" s="1025"/>
      <c r="AH17" s="1025"/>
      <c r="AI17" s="1025"/>
      <c r="AJ17" s="1025"/>
      <c r="AK17" s="1025"/>
      <c r="AL17" s="1025"/>
      <c r="AM17" s="1025"/>
      <c r="AN17" s="1025"/>
      <c r="AO17" s="1025"/>
      <c r="AP17" s="1025"/>
      <c r="AQ17" s="1025"/>
      <c r="AR17" s="1025"/>
      <c r="AS17" s="1025"/>
      <c r="AT17" s="1025"/>
      <c r="AU17" s="1025"/>
      <c r="AV17" s="1025"/>
      <c r="AW17" s="1025"/>
      <c r="AX17" s="1025"/>
      <c r="AY17" s="310"/>
      <c r="AZ17" s="310"/>
      <c r="BA17" s="1025"/>
      <c r="BB17" s="1025"/>
    </row>
    <row r="18" spans="1:54" s="289" customFormat="1" ht="54.95" customHeight="1">
      <c r="A18" s="311"/>
      <c r="B18" s="315" t="s">
        <v>15</v>
      </c>
      <c r="C18" s="313" t="s">
        <v>615</v>
      </c>
      <c r="D18" s="1029"/>
      <c r="E18" s="1025"/>
      <c r="F18" s="1025"/>
      <c r="G18" s="1025"/>
      <c r="H18" s="1025"/>
      <c r="I18" s="1025"/>
      <c r="J18" s="1025"/>
      <c r="K18" s="1025"/>
      <c r="L18" s="1025"/>
      <c r="M18" s="1025"/>
      <c r="N18" s="1025"/>
      <c r="O18" s="1025"/>
      <c r="P18" s="1025"/>
      <c r="Q18" s="1025"/>
      <c r="R18" s="1025"/>
      <c r="S18" s="1025"/>
      <c r="T18" s="1025"/>
      <c r="U18" s="1025"/>
      <c r="V18" s="1025"/>
      <c r="W18" s="1025"/>
      <c r="X18" s="1025"/>
      <c r="Y18" s="1025"/>
      <c r="Z18" s="1025"/>
      <c r="AA18" s="1025"/>
      <c r="AB18" s="1025"/>
      <c r="AC18" s="1025"/>
      <c r="AD18" s="1025"/>
      <c r="AE18" s="1030"/>
      <c r="AF18" s="1025"/>
      <c r="AG18" s="1025"/>
      <c r="AH18" s="1025"/>
      <c r="AI18" s="1025"/>
      <c r="AJ18" s="1025"/>
      <c r="AK18" s="1025"/>
      <c r="AL18" s="1025"/>
      <c r="AM18" s="1025"/>
      <c r="AN18" s="1025"/>
      <c r="AO18" s="1025"/>
      <c r="AP18" s="1025"/>
      <c r="AQ18" s="1025"/>
      <c r="AR18" s="1025"/>
      <c r="AS18" s="1025"/>
      <c r="AT18" s="1025"/>
      <c r="AU18" s="1025"/>
      <c r="AV18" s="1025"/>
      <c r="AW18" s="1025"/>
      <c r="AX18" s="1025"/>
      <c r="AY18" s="310"/>
      <c r="AZ18" s="310"/>
      <c r="BA18" s="1025"/>
      <c r="BB18" s="1025"/>
    </row>
    <row r="19" spans="1:54" s="289" customFormat="1" ht="54.95" customHeight="1">
      <c r="A19" s="311"/>
      <c r="B19" s="306" t="s">
        <v>599</v>
      </c>
      <c r="C19" s="316" t="s">
        <v>617</v>
      </c>
      <c r="D19" s="1029"/>
      <c r="E19" s="1025"/>
      <c r="F19" s="1025"/>
      <c r="G19" s="1025"/>
      <c r="H19" s="1025"/>
      <c r="I19" s="1025"/>
      <c r="J19" s="1025"/>
      <c r="K19" s="1025"/>
      <c r="L19" s="1025"/>
      <c r="M19" s="1025"/>
      <c r="N19" s="1025"/>
      <c r="O19" s="1025"/>
      <c r="P19" s="1025"/>
      <c r="Q19" s="1025"/>
      <c r="R19" s="1025"/>
      <c r="S19" s="1025"/>
      <c r="T19" s="1025"/>
      <c r="U19" s="1025"/>
      <c r="V19" s="1025"/>
      <c r="W19" s="1025"/>
      <c r="X19" s="1025"/>
      <c r="Y19" s="1025"/>
      <c r="Z19" s="1025"/>
      <c r="AA19" s="1025"/>
      <c r="AB19" s="1025"/>
      <c r="AC19" s="1025"/>
      <c r="AD19" s="1025"/>
      <c r="AE19" s="1030"/>
      <c r="AF19" s="1025"/>
      <c r="AG19" s="1025"/>
      <c r="AH19" s="1025"/>
      <c r="AI19" s="1025"/>
      <c r="AJ19" s="1025"/>
      <c r="AK19" s="1025"/>
      <c r="AL19" s="1025"/>
      <c r="AM19" s="1025"/>
      <c r="AN19" s="1025"/>
      <c r="AO19" s="1025"/>
      <c r="AP19" s="1025"/>
      <c r="AQ19" s="1025"/>
      <c r="AR19" s="1025"/>
      <c r="AS19" s="1025"/>
      <c r="AT19" s="1025"/>
      <c r="AU19" s="1025"/>
      <c r="AV19" s="1025"/>
      <c r="AW19" s="1025"/>
      <c r="AX19" s="1025"/>
      <c r="AY19" s="310"/>
      <c r="AZ19" s="310"/>
      <c r="BA19" s="1025"/>
      <c r="BB19" s="1025"/>
    </row>
    <row r="20" spans="1:54" s="289" customFormat="1" ht="54.95" customHeight="1">
      <c r="A20" s="311"/>
      <c r="B20" s="306" t="s">
        <v>16</v>
      </c>
      <c r="C20" s="313" t="s">
        <v>618</v>
      </c>
      <c r="D20" s="1029"/>
      <c r="E20" s="1025"/>
      <c r="F20" s="1025"/>
      <c r="G20" s="1025"/>
      <c r="H20" s="1025"/>
      <c r="I20" s="1025"/>
      <c r="J20" s="1025"/>
      <c r="K20" s="1025"/>
      <c r="L20" s="1025"/>
      <c r="M20" s="1025"/>
      <c r="N20" s="1025"/>
      <c r="O20" s="1025"/>
      <c r="P20" s="1025"/>
      <c r="Q20" s="1025"/>
      <c r="R20" s="1025"/>
      <c r="S20" s="1025"/>
      <c r="T20" s="1025"/>
      <c r="U20" s="1025"/>
      <c r="V20" s="1025"/>
      <c r="W20" s="1025"/>
      <c r="X20" s="1025"/>
      <c r="Y20" s="1025"/>
      <c r="Z20" s="1025"/>
      <c r="AA20" s="1025"/>
      <c r="AB20" s="1025"/>
      <c r="AC20" s="1025"/>
      <c r="AD20" s="1025"/>
      <c r="AE20" s="1030"/>
      <c r="AF20" s="1025"/>
      <c r="AG20" s="1025"/>
      <c r="AH20" s="1025"/>
      <c r="AI20" s="1025"/>
      <c r="AJ20" s="1025"/>
      <c r="AK20" s="1025"/>
      <c r="AL20" s="1025"/>
      <c r="AM20" s="1025"/>
      <c r="AN20" s="1025"/>
      <c r="AO20" s="1025"/>
      <c r="AP20" s="1025"/>
      <c r="AQ20" s="1025"/>
      <c r="AR20" s="1025"/>
      <c r="AS20" s="1025"/>
      <c r="AT20" s="1025"/>
      <c r="AU20" s="1025"/>
      <c r="AV20" s="1025"/>
      <c r="AW20" s="1025"/>
      <c r="AX20" s="1025"/>
      <c r="AY20" s="310"/>
      <c r="AZ20" s="310"/>
      <c r="BA20" s="1025"/>
      <c r="BB20" s="1025"/>
    </row>
    <row r="21" spans="1:54" ht="26.25" customHeight="1">
      <c r="C21" s="1424"/>
      <c r="D21" s="1424"/>
      <c r="E21" s="1424"/>
      <c r="F21" s="1424"/>
      <c r="G21" s="1424"/>
      <c r="H21" s="1424"/>
      <c r="I21" s="1424"/>
      <c r="J21" s="1424"/>
      <c r="K21" s="1424"/>
      <c r="L21" s="1424"/>
      <c r="M21" s="1424"/>
      <c r="N21" s="1424"/>
      <c r="O21" s="1424"/>
      <c r="P21" s="1424"/>
      <c r="Q21" s="1424"/>
      <c r="R21" s="1424"/>
      <c r="S21" s="1424"/>
      <c r="T21" s="1424"/>
      <c r="U21" s="1424"/>
      <c r="V21" s="1424"/>
      <c r="W21" s="1424"/>
      <c r="X21" s="1424"/>
      <c r="Y21" s="1424"/>
      <c r="Z21" s="1424"/>
      <c r="AA21" s="1424"/>
      <c r="AB21" s="1424"/>
      <c r="AC21" s="1424"/>
      <c r="AD21" s="1424"/>
      <c r="AE21" s="1424"/>
      <c r="AF21" s="1424"/>
      <c r="AG21" s="1424"/>
      <c r="AH21" s="1424"/>
      <c r="AI21" s="1424"/>
      <c r="AJ21" s="1424"/>
      <c r="AK21" s="1424"/>
    </row>
    <row r="22" spans="1:54" ht="26.25" customHeight="1"/>
  </sheetData>
  <sheetProtection algorithmName="SHA-512" hashValue="EcjHXIvz6e3Xo54bsorQ9GQDhQRt8JI9PqZvrZEX7jOp36NpckUiQgkwDbAlnMVImuz50OnhDsEeMIjSHO4C5w==" saltValue="Qr4xrFwuXn8vlrSPC8gLjQ==" spinCount="100000" sheet="1" objects="1" scenarios="1"/>
  <mergeCells count="12">
    <mergeCell ref="AT4:AX4"/>
    <mergeCell ref="AY4:AZ4"/>
    <mergeCell ref="BA4:BA5"/>
    <mergeCell ref="BB4:BB5"/>
    <mergeCell ref="C21:AK21"/>
    <mergeCell ref="AB4:AS4"/>
    <mergeCell ref="B2:Y2"/>
    <mergeCell ref="B4:C6"/>
    <mergeCell ref="D4:E4"/>
    <mergeCell ref="F4:G4"/>
    <mergeCell ref="H4:I4"/>
    <mergeCell ref="J4:AA4"/>
  </mergeCells>
  <printOptions horizontalCentered="1" verticalCentered="1"/>
  <pageMargins left="0.19685039370078741" right="0.15748031496062992" top="0.55118110236220474" bottom="0.35433070866141736" header="0.31496062992125984" footer="0.31496062992125984"/>
  <pageSetup paperSize="9" scale="22" fitToWidth="0" orientation="landscape" r:id="rId1"/>
  <headerFooter scaleWithDoc="0" alignWithMargins="0">
    <oddHeader>&amp;CEN
ANNEX I</oddHeader>
    <oddFooter>Page &amp;P of &amp;N</oddFooter>
  </headerFooter>
  <colBreaks count="1" manualBreakCount="1">
    <brk id="27" min="1" max="19" man="1"/>
  </colBreak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22">
    <tabColor theme="4" tint="0.59999389629810485"/>
    <pageSetUpPr fitToPage="1"/>
  </sheetPr>
  <dimension ref="A1:AO20"/>
  <sheetViews>
    <sheetView showGridLines="0" view="pageBreakPreview" zoomScale="40" zoomScaleNormal="70" zoomScaleSheetLayoutView="40" zoomScalePageLayoutView="60" workbookViewId="0">
      <pane xSplit="2" ySplit="6" topLeftCell="C7" activePane="bottomRight" state="frozen"/>
      <selection activeCell="C14" sqref="C14:F14"/>
      <selection pane="topRight" activeCell="C14" sqref="C14:F14"/>
      <selection pane="bottomLeft" activeCell="C14" sqref="C14:F14"/>
      <selection pane="bottomRight" activeCell="J9" sqref="J9"/>
    </sheetView>
  </sheetViews>
  <sheetFormatPr defaultColWidth="10" defaultRowHeight="14.25"/>
  <cols>
    <col min="1" max="1" width="3" style="292" customWidth="1"/>
    <col min="2" max="2" width="15.5" style="292" customWidth="1"/>
    <col min="3" max="3" width="83.75" style="318" customWidth="1"/>
    <col min="4" max="8" width="20.625" style="319" customWidth="1"/>
    <col min="9" max="9" width="23.5" style="320" customWidth="1"/>
    <col min="10" max="11" width="12.375" style="320" customWidth="1"/>
    <col min="12" max="19" width="12.375" style="292" customWidth="1"/>
    <col min="20" max="20" width="15.125" style="292" bestFit="1" customWidth="1"/>
    <col min="21" max="22" width="11.75" style="292" customWidth="1"/>
    <col min="23" max="23" width="13.75" style="292" customWidth="1"/>
    <col min="24" max="24" width="15.375" style="292" customWidth="1"/>
    <col min="25" max="26" width="13.5" style="292" customWidth="1"/>
    <col min="27" max="28" width="12.375" style="292" customWidth="1"/>
    <col min="29" max="29" width="12.125" style="292" customWidth="1"/>
    <col min="30" max="30" width="13.125" style="292" customWidth="1"/>
    <col min="31" max="31" width="15.125" style="292" bestFit="1" customWidth="1"/>
    <col min="32" max="36" width="20.875" style="292" customWidth="1"/>
    <col min="37" max="40" width="22.25" style="292" customWidth="1"/>
    <col min="41" max="41" width="27" style="292" customWidth="1"/>
    <col min="42" max="16384" width="10" style="292"/>
  </cols>
  <sheetData>
    <row r="1" spans="1:41" ht="17.25" customHeight="1" thickBot="1"/>
    <row r="2" spans="1:41" s="321" customFormat="1" ht="42" customHeight="1" thickBot="1">
      <c r="B2" s="322" t="s">
        <v>621</v>
      </c>
      <c r="C2" s="323"/>
      <c r="D2" s="323"/>
      <c r="E2" s="323"/>
      <c r="F2" s="323"/>
      <c r="G2" s="323"/>
      <c r="H2" s="323"/>
      <c r="I2" s="323"/>
      <c r="J2" s="323"/>
      <c r="K2" s="323"/>
      <c r="L2" s="323"/>
      <c r="M2" s="323"/>
      <c r="N2" s="323"/>
      <c r="O2" s="323"/>
      <c r="P2" s="323"/>
      <c r="Q2" s="323"/>
      <c r="R2" s="323"/>
      <c r="S2" s="323"/>
      <c r="T2" s="323"/>
      <c r="U2" s="323" t="s">
        <v>621</v>
      </c>
      <c r="V2" s="323"/>
      <c r="W2" s="323"/>
      <c r="X2" s="323"/>
      <c r="Y2" s="323"/>
      <c r="Z2" s="323"/>
      <c r="AA2" s="323"/>
      <c r="AB2" s="323"/>
      <c r="AC2" s="323"/>
      <c r="AD2" s="323"/>
      <c r="AE2" s="323"/>
      <c r="AF2" s="323"/>
      <c r="AG2" s="323"/>
      <c r="AH2" s="323"/>
      <c r="AI2" s="323"/>
      <c r="AJ2" s="323"/>
      <c r="AK2" s="323"/>
      <c r="AL2" s="323"/>
      <c r="AM2" s="323"/>
      <c r="AN2" s="323"/>
      <c r="AO2" s="324"/>
    </row>
    <row r="3" spans="1:41" ht="28.5" customHeight="1" thickBot="1">
      <c r="C3" s="325"/>
      <c r="D3" s="325"/>
      <c r="E3" s="325"/>
      <c r="F3" s="325"/>
      <c r="G3" s="325"/>
      <c r="H3" s="325"/>
      <c r="I3" s="325"/>
      <c r="J3" s="325"/>
      <c r="K3" s="325"/>
      <c r="L3" s="325"/>
      <c r="M3" s="325"/>
      <c r="N3" s="325"/>
      <c r="O3" s="325"/>
      <c r="P3" s="325"/>
      <c r="Q3" s="325"/>
      <c r="R3" s="325"/>
      <c r="S3" s="325"/>
      <c r="T3" s="325"/>
      <c r="U3" s="325"/>
      <c r="V3" s="325"/>
      <c r="X3" s="326"/>
      <c r="AA3" s="327"/>
      <c r="AB3" s="327"/>
      <c r="AC3" s="327"/>
      <c r="AD3" s="327"/>
      <c r="AE3" s="325"/>
    </row>
    <row r="4" spans="1:41" s="328" customFormat="1" ht="102" customHeight="1">
      <c r="B4" s="1436"/>
      <c r="C4" s="1437"/>
      <c r="D4" s="1442" t="s">
        <v>479</v>
      </c>
      <c r="E4" s="1442"/>
      <c r="F4" s="1442" t="s">
        <v>534</v>
      </c>
      <c r="G4" s="1442"/>
      <c r="H4" s="1442" t="s">
        <v>480</v>
      </c>
      <c r="I4" s="1442"/>
      <c r="J4" s="1426" t="s">
        <v>622</v>
      </c>
      <c r="K4" s="1427"/>
      <c r="L4" s="1443"/>
      <c r="M4" s="1443"/>
      <c r="N4" s="1443"/>
      <c r="O4" s="1443"/>
      <c r="P4" s="1443"/>
      <c r="Q4" s="1443"/>
      <c r="R4" s="1443"/>
      <c r="S4" s="1443"/>
      <c r="T4" s="1443"/>
      <c r="U4" s="1426" t="s">
        <v>623</v>
      </c>
      <c r="V4" s="1427"/>
      <c r="W4" s="1443"/>
      <c r="X4" s="1443"/>
      <c r="Y4" s="1443"/>
      <c r="Z4" s="1443"/>
      <c r="AA4" s="1443"/>
      <c r="AB4" s="1443"/>
      <c r="AC4" s="1443"/>
      <c r="AD4" s="1443"/>
      <c r="AE4" s="1443"/>
      <c r="AF4" s="1426" t="s">
        <v>537</v>
      </c>
      <c r="AG4" s="1427"/>
      <c r="AH4" s="1427"/>
      <c r="AI4" s="1427"/>
      <c r="AJ4" s="1428"/>
      <c r="AK4" s="1429" t="s">
        <v>539</v>
      </c>
      <c r="AL4" s="1430"/>
      <c r="AM4" s="1431" t="s">
        <v>624</v>
      </c>
      <c r="AN4" s="1430"/>
      <c r="AO4" s="1432" t="s">
        <v>625</v>
      </c>
    </row>
    <row r="5" spans="1:41" s="328" customFormat="1" ht="113.25" customHeight="1">
      <c r="B5" s="1438"/>
      <c r="C5" s="1439"/>
      <c r="D5" s="329" t="s">
        <v>482</v>
      </c>
      <c r="E5" s="329" t="s">
        <v>483</v>
      </c>
      <c r="F5" s="329" t="s">
        <v>541</v>
      </c>
      <c r="G5" s="329" t="s">
        <v>542</v>
      </c>
      <c r="H5" s="329" t="s">
        <v>482</v>
      </c>
      <c r="I5" s="329" t="s">
        <v>483</v>
      </c>
      <c r="J5" s="602" t="s">
        <v>543</v>
      </c>
      <c r="K5" s="584" t="s">
        <v>544</v>
      </c>
      <c r="L5" s="584" t="s">
        <v>545</v>
      </c>
      <c r="M5" s="584" t="s">
        <v>546</v>
      </c>
      <c r="N5" s="584" t="s">
        <v>547</v>
      </c>
      <c r="O5" s="584" t="s">
        <v>626</v>
      </c>
      <c r="P5" s="588" t="s">
        <v>627</v>
      </c>
      <c r="Q5" s="588" t="s">
        <v>554</v>
      </c>
      <c r="R5" s="588" t="s">
        <v>628</v>
      </c>
      <c r="S5" s="588" t="s">
        <v>629</v>
      </c>
      <c r="T5" s="588">
        <v>12.5</v>
      </c>
      <c r="U5" s="584" t="s">
        <v>543</v>
      </c>
      <c r="V5" s="584" t="s">
        <v>544</v>
      </c>
      <c r="W5" s="584" t="s">
        <v>545</v>
      </c>
      <c r="X5" s="584" t="s">
        <v>546</v>
      </c>
      <c r="Y5" s="584" t="s">
        <v>547</v>
      </c>
      <c r="Z5" s="584" t="s">
        <v>626</v>
      </c>
      <c r="AA5" s="588" t="s">
        <v>627</v>
      </c>
      <c r="AB5" s="588" t="s">
        <v>554</v>
      </c>
      <c r="AC5" s="588" t="s">
        <v>628</v>
      </c>
      <c r="AD5" s="588" t="s">
        <v>629</v>
      </c>
      <c r="AE5" s="588">
        <v>12.5</v>
      </c>
      <c r="AF5" s="330" t="s">
        <v>560</v>
      </c>
      <c r="AG5" s="330" t="s">
        <v>561</v>
      </c>
      <c r="AH5" s="330" t="s">
        <v>562</v>
      </c>
      <c r="AI5" s="330" t="s">
        <v>563</v>
      </c>
      <c r="AJ5" s="330" t="s">
        <v>564</v>
      </c>
      <c r="AK5" s="331" t="s">
        <v>565</v>
      </c>
      <c r="AL5" s="331" t="s">
        <v>630</v>
      </c>
      <c r="AM5" s="331" t="s">
        <v>565</v>
      </c>
      <c r="AN5" s="331" t="s">
        <v>630</v>
      </c>
      <c r="AO5" s="1433"/>
    </row>
    <row r="6" spans="1:41" s="332" customFormat="1" ht="37.5" customHeight="1">
      <c r="B6" s="1440"/>
      <c r="C6" s="1441"/>
      <c r="D6" s="333" t="s">
        <v>6</v>
      </c>
      <c r="E6" s="333" t="s">
        <v>7</v>
      </c>
      <c r="F6" s="333" t="s">
        <v>8</v>
      </c>
      <c r="G6" s="333" t="s">
        <v>9</v>
      </c>
      <c r="H6" s="333" t="s">
        <v>10</v>
      </c>
      <c r="I6" s="333" t="s">
        <v>11</v>
      </c>
      <c r="J6" s="589" t="s">
        <v>573</v>
      </c>
      <c r="K6" s="589" t="s">
        <v>574</v>
      </c>
      <c r="L6" s="589" t="s">
        <v>575</v>
      </c>
      <c r="M6" s="589" t="s">
        <v>576</v>
      </c>
      <c r="N6" s="589" t="s">
        <v>577</v>
      </c>
      <c r="O6" s="589" t="s">
        <v>578</v>
      </c>
      <c r="P6" s="589" t="s">
        <v>579</v>
      </c>
      <c r="Q6" s="589" t="s">
        <v>580</v>
      </c>
      <c r="R6" s="589" t="s">
        <v>581</v>
      </c>
      <c r="S6" s="589" t="s">
        <v>582</v>
      </c>
      <c r="T6" s="589" t="s">
        <v>583</v>
      </c>
      <c r="U6" s="589" t="s">
        <v>586</v>
      </c>
      <c r="V6" s="589" t="s">
        <v>587</v>
      </c>
      <c r="W6" s="589" t="s">
        <v>588</v>
      </c>
      <c r="X6" s="589" t="s">
        <v>589</v>
      </c>
      <c r="Y6" s="589" t="s">
        <v>590</v>
      </c>
      <c r="Z6" s="589" t="s">
        <v>591</v>
      </c>
      <c r="AA6" s="589" t="s">
        <v>592</v>
      </c>
      <c r="AB6" s="589" t="s">
        <v>593</v>
      </c>
      <c r="AC6" s="589" t="s">
        <v>594</v>
      </c>
      <c r="AD6" s="589" t="s">
        <v>595</v>
      </c>
      <c r="AE6" s="589" t="s">
        <v>596</v>
      </c>
      <c r="AF6" s="334" t="s">
        <v>603</v>
      </c>
      <c r="AG6" s="334" t="s">
        <v>604</v>
      </c>
      <c r="AH6" s="334" t="s">
        <v>605</v>
      </c>
      <c r="AI6" s="334" t="s">
        <v>606</v>
      </c>
      <c r="AJ6" s="334" t="s">
        <v>607</v>
      </c>
      <c r="AK6" s="333" t="s">
        <v>49</v>
      </c>
      <c r="AL6" s="333" t="s">
        <v>50</v>
      </c>
      <c r="AM6" s="333" t="s">
        <v>91</v>
      </c>
      <c r="AN6" s="333" t="s">
        <v>90</v>
      </c>
      <c r="AO6" s="335" t="s">
        <v>206</v>
      </c>
    </row>
    <row r="7" spans="1:41" s="332" customFormat="1" ht="97.5" customHeight="1">
      <c r="A7" s="305"/>
      <c r="B7" s="336" t="s">
        <v>6</v>
      </c>
      <c r="C7" s="337" t="s">
        <v>612</v>
      </c>
      <c r="D7" s="592">
        <f>D9+D12+D15+D19+D20</f>
        <v>0</v>
      </c>
      <c r="E7" s="593">
        <f t="shared" ref="E7:AE7" si="0">E9+E12+E15+E19+E20</f>
        <v>0</v>
      </c>
      <c r="F7" s="593">
        <f t="shared" si="0"/>
        <v>0</v>
      </c>
      <c r="G7" s="593">
        <f t="shared" si="0"/>
        <v>0</v>
      </c>
      <c r="H7" s="593">
        <f t="shared" si="0"/>
        <v>0</v>
      </c>
      <c r="I7" s="593">
        <f t="shared" si="0"/>
        <v>0</v>
      </c>
      <c r="J7" s="1035"/>
      <c r="K7" s="593">
        <f t="shared" si="0"/>
        <v>0</v>
      </c>
      <c r="L7" s="593">
        <f t="shared" si="0"/>
        <v>0</v>
      </c>
      <c r="M7" s="593">
        <f t="shared" si="0"/>
        <v>0</v>
      </c>
      <c r="N7" s="593">
        <f t="shared" si="0"/>
        <v>0</v>
      </c>
      <c r="O7" s="593">
        <f t="shared" si="0"/>
        <v>0</v>
      </c>
      <c r="P7" s="593">
        <f t="shared" si="0"/>
        <v>0</v>
      </c>
      <c r="Q7" s="593">
        <f t="shared" si="0"/>
        <v>0</v>
      </c>
      <c r="R7" s="593">
        <f t="shared" si="0"/>
        <v>0</v>
      </c>
      <c r="S7" s="593">
        <f t="shared" si="0"/>
        <v>0</v>
      </c>
      <c r="T7" s="593">
        <f t="shared" si="0"/>
        <v>0</v>
      </c>
      <c r="U7" s="593">
        <f t="shared" si="0"/>
        <v>0</v>
      </c>
      <c r="V7" s="593">
        <f t="shared" si="0"/>
        <v>0</v>
      </c>
      <c r="W7" s="590">
        <f t="shared" si="0"/>
        <v>0</v>
      </c>
      <c r="X7" s="594">
        <f t="shared" si="0"/>
        <v>0</v>
      </c>
      <c r="Y7" s="593">
        <f t="shared" si="0"/>
        <v>0</v>
      </c>
      <c r="Z7" s="593">
        <f t="shared" si="0"/>
        <v>0</v>
      </c>
      <c r="AA7" s="590">
        <f t="shared" si="0"/>
        <v>0</v>
      </c>
      <c r="AB7" s="590">
        <f t="shared" si="0"/>
        <v>0</v>
      </c>
      <c r="AC7" s="595">
        <f t="shared" si="0"/>
        <v>0</v>
      </c>
      <c r="AD7" s="595">
        <f t="shared" si="0"/>
        <v>0</v>
      </c>
      <c r="AE7" s="593">
        <f t="shared" si="0"/>
        <v>0</v>
      </c>
      <c r="AF7" s="1036"/>
      <c r="AG7" s="1036"/>
      <c r="AH7" s="1036"/>
      <c r="AI7" s="1036"/>
      <c r="AJ7" s="1036"/>
      <c r="AK7" s="591">
        <f>AK9+AK12+AK15+AK19+AK20</f>
        <v>0</v>
      </c>
      <c r="AL7" s="591">
        <f>AL9+AL12+AL15+AL19+AL20</f>
        <v>0</v>
      </c>
      <c r="AM7" s="590">
        <f t="shared" ref="AM7:AN7" si="1">AM9+AM12+AM15+AM19+AM20</f>
        <v>0</v>
      </c>
      <c r="AN7" s="590">
        <f t="shared" si="1"/>
        <v>0</v>
      </c>
      <c r="AO7" s="777">
        <f>MAX(AM7,AN7)</f>
        <v>0</v>
      </c>
    </row>
    <row r="8" spans="1:41" s="332" customFormat="1" ht="57" customHeight="1">
      <c r="B8" s="336"/>
      <c r="C8" s="338" t="s">
        <v>631</v>
      </c>
      <c r="D8" s="339"/>
      <c r="E8" s="339"/>
      <c r="F8" s="339"/>
      <c r="G8" s="339"/>
      <c r="H8" s="339"/>
      <c r="I8" s="339"/>
      <c r="J8" s="339"/>
      <c r="K8" s="339"/>
      <c r="L8" s="339"/>
      <c r="M8" s="339"/>
      <c r="N8" s="339"/>
      <c r="O8" s="339"/>
      <c r="P8" s="339"/>
      <c r="Q8" s="339"/>
      <c r="R8" s="339"/>
      <c r="S8" s="339"/>
      <c r="T8" s="339"/>
      <c r="U8" s="339"/>
      <c r="V8" s="339"/>
      <c r="W8" s="339"/>
      <c r="X8" s="339"/>
      <c r="Y8" s="339"/>
      <c r="Z8" s="339"/>
      <c r="AA8" s="339"/>
      <c r="AB8" s="339"/>
      <c r="AC8" s="339"/>
      <c r="AD8" s="339"/>
      <c r="AE8" s="339"/>
      <c r="AF8" s="339"/>
      <c r="AG8" s="339"/>
      <c r="AH8" s="339"/>
      <c r="AI8" s="339"/>
      <c r="AJ8" s="339"/>
      <c r="AK8" s="339"/>
      <c r="AL8" s="339"/>
      <c r="AM8" s="339"/>
      <c r="AN8" s="339"/>
      <c r="AO8" s="340"/>
    </row>
    <row r="9" spans="1:41" s="319" customFormat="1" ht="57" customHeight="1">
      <c r="B9" s="341" t="s">
        <v>7</v>
      </c>
      <c r="C9" s="342" t="s">
        <v>614</v>
      </c>
      <c r="D9" s="596">
        <f>D10+D11</f>
        <v>0</v>
      </c>
      <c r="E9" s="597">
        <f t="shared" ref="E9:I9" si="2">E10+E11</f>
        <v>0</v>
      </c>
      <c r="F9" s="597">
        <f t="shared" si="2"/>
        <v>0</v>
      </c>
      <c r="G9" s="597">
        <f t="shared" si="2"/>
        <v>0</v>
      </c>
      <c r="H9" s="597">
        <f t="shared" si="2"/>
        <v>0</v>
      </c>
      <c r="I9" s="597">
        <f t="shared" si="2"/>
        <v>0</v>
      </c>
      <c r="J9" s="1037"/>
      <c r="K9" s="597">
        <f t="shared" ref="K9:S9" si="3">K10+K11</f>
        <v>0</v>
      </c>
      <c r="L9" s="597">
        <f t="shared" si="3"/>
        <v>0</v>
      </c>
      <c r="M9" s="597">
        <f t="shared" si="3"/>
        <v>0</v>
      </c>
      <c r="N9" s="597">
        <f t="shared" si="3"/>
        <v>0</v>
      </c>
      <c r="O9" s="597">
        <f t="shared" si="3"/>
        <v>0</v>
      </c>
      <c r="P9" s="597">
        <f t="shared" si="3"/>
        <v>0</v>
      </c>
      <c r="Q9" s="597">
        <f t="shared" si="3"/>
        <v>0</v>
      </c>
      <c r="R9" s="597">
        <f t="shared" si="3"/>
        <v>0</v>
      </c>
      <c r="S9" s="597">
        <f t="shared" si="3"/>
        <v>0</v>
      </c>
      <c r="T9" s="597">
        <f>T11</f>
        <v>0</v>
      </c>
      <c r="U9" s="597"/>
      <c r="V9" s="597">
        <f t="shared" ref="V9" si="4">V10+V11</f>
        <v>0</v>
      </c>
      <c r="W9" s="597">
        <f t="shared" ref="W9" si="5">W10+W11</f>
        <v>0</v>
      </c>
      <c r="X9" s="597">
        <f t="shared" ref="X9" si="6">X10+X11</f>
        <v>0</v>
      </c>
      <c r="Y9" s="597">
        <f t="shared" ref="Y9" si="7">Y10+Y11</f>
        <v>0</v>
      </c>
      <c r="Z9" s="597">
        <f t="shared" ref="Z9" si="8">Z10+Z11</f>
        <v>0</v>
      </c>
      <c r="AA9" s="597">
        <f t="shared" ref="AA9" si="9">AA10+AA11</f>
        <v>0</v>
      </c>
      <c r="AB9" s="597">
        <f t="shared" ref="AB9" si="10">AB10+AB11</f>
        <v>0</v>
      </c>
      <c r="AC9" s="597">
        <f t="shared" ref="AC9" si="11">AC10+AC11</f>
        <v>0</v>
      </c>
      <c r="AD9" s="597">
        <f t="shared" ref="AD9" si="12">AD10+AD11</f>
        <v>0</v>
      </c>
      <c r="AE9" s="597">
        <f>AE11</f>
        <v>0</v>
      </c>
      <c r="AF9" s="1025"/>
      <c r="AG9" s="1025"/>
      <c r="AH9" s="1025"/>
      <c r="AI9" s="1025"/>
      <c r="AJ9" s="1025"/>
      <c r="AK9" s="1037"/>
      <c r="AL9" s="1037"/>
      <c r="AM9" s="1037"/>
      <c r="AN9" s="1037"/>
      <c r="AO9" s="343"/>
    </row>
    <row r="10" spans="1:41" s="319" customFormat="1" ht="57" customHeight="1">
      <c r="B10" s="341" t="s">
        <v>8</v>
      </c>
      <c r="C10" s="344" t="s">
        <v>615</v>
      </c>
      <c r="D10" s="1048"/>
      <c r="E10" s="1038"/>
      <c r="F10" s="1038"/>
      <c r="G10" s="1038"/>
      <c r="H10" s="599">
        <f>SUM(K10:S10)</f>
        <v>0</v>
      </c>
      <c r="I10" s="599">
        <f>SUM(V10:AD10)</f>
        <v>0</v>
      </c>
      <c r="J10" s="1038"/>
      <c r="K10" s="1038"/>
      <c r="L10" s="1038"/>
      <c r="M10" s="1038"/>
      <c r="N10" s="1038"/>
      <c r="O10" s="1038"/>
      <c r="P10" s="1038"/>
      <c r="Q10" s="1038"/>
      <c r="R10" s="1038"/>
      <c r="S10" s="1038"/>
      <c r="T10" s="601"/>
      <c r="U10" s="1038"/>
      <c r="V10" s="1038"/>
      <c r="W10" s="1038"/>
      <c r="X10" s="1047"/>
      <c r="Y10" s="1038"/>
      <c r="Z10" s="1038"/>
      <c r="AA10" s="1038"/>
      <c r="AB10" s="1038"/>
      <c r="AC10" s="1038"/>
      <c r="AD10" s="1038"/>
      <c r="AE10" s="601"/>
      <c r="AF10" s="1025"/>
      <c r="AG10" s="1025"/>
      <c r="AH10" s="1025"/>
      <c r="AI10" s="1025"/>
      <c r="AJ10" s="1025"/>
      <c r="AK10" s="1038"/>
      <c r="AL10" s="1038"/>
      <c r="AM10" s="1038"/>
      <c r="AN10" s="1038"/>
      <c r="AO10" s="345"/>
    </row>
    <row r="11" spans="1:41" s="319" customFormat="1" ht="57" customHeight="1">
      <c r="B11" s="341" t="s">
        <v>9</v>
      </c>
      <c r="C11" s="344" t="s">
        <v>632</v>
      </c>
      <c r="D11" s="1048"/>
      <c r="E11" s="1038"/>
      <c r="F11" s="1038"/>
      <c r="G11" s="1038"/>
      <c r="H11" s="1038"/>
      <c r="I11" s="1038"/>
      <c r="J11" s="1038"/>
      <c r="K11" s="1038"/>
      <c r="L11" s="1038"/>
      <c r="M11" s="1038"/>
      <c r="N11" s="1038"/>
      <c r="O11" s="1038"/>
      <c r="P11" s="1038"/>
      <c r="Q11" s="1038"/>
      <c r="R11" s="1038"/>
      <c r="S11" s="1038"/>
      <c r="T11" s="1038"/>
      <c r="U11" s="1038"/>
      <c r="V11" s="1038"/>
      <c r="W11" s="1038"/>
      <c r="X11" s="1047"/>
      <c r="Y11" s="1038"/>
      <c r="Z11" s="1038"/>
      <c r="AA11" s="1038"/>
      <c r="AB11" s="1038"/>
      <c r="AC11" s="1038"/>
      <c r="AD11" s="1038"/>
      <c r="AE11" s="1038"/>
      <c r="AF11" s="1025"/>
      <c r="AG11" s="1025"/>
      <c r="AH11" s="1025"/>
      <c r="AI11" s="1025"/>
      <c r="AJ11" s="1025"/>
      <c r="AK11" s="1038"/>
      <c r="AL11" s="1038"/>
      <c r="AM11" s="1038"/>
      <c r="AN11" s="1038"/>
      <c r="AO11" s="345"/>
    </row>
    <row r="12" spans="1:41" s="319" customFormat="1" ht="57" customHeight="1">
      <c r="B12" s="341" t="s">
        <v>10</v>
      </c>
      <c r="C12" s="342" t="s">
        <v>619</v>
      </c>
      <c r="D12" s="598">
        <f>D13+D14</f>
        <v>0</v>
      </c>
      <c r="E12" s="599">
        <f t="shared" ref="E12:I12" si="13">E13+E14</f>
        <v>0</v>
      </c>
      <c r="F12" s="599">
        <f t="shared" si="13"/>
        <v>0</v>
      </c>
      <c r="G12" s="599">
        <f t="shared" si="13"/>
        <v>0</v>
      </c>
      <c r="H12" s="599">
        <f t="shared" si="13"/>
        <v>0</v>
      </c>
      <c r="I12" s="599">
        <f t="shared" si="13"/>
        <v>0</v>
      </c>
      <c r="J12" s="1038"/>
      <c r="K12" s="599">
        <f t="shared" ref="K12" si="14">K13+K14</f>
        <v>0</v>
      </c>
      <c r="L12" s="599">
        <f t="shared" ref="L12" si="15">L13+L14</f>
        <v>0</v>
      </c>
      <c r="M12" s="599">
        <f t="shared" ref="M12" si="16">M13+M14</f>
        <v>0</v>
      </c>
      <c r="N12" s="599">
        <f t="shared" ref="N12" si="17">N13+N14</f>
        <v>0</v>
      </c>
      <c r="O12" s="599">
        <f t="shared" ref="O12" si="18">O13+O14</f>
        <v>0</v>
      </c>
      <c r="P12" s="599">
        <f t="shared" ref="P12" si="19">P13+P14</f>
        <v>0</v>
      </c>
      <c r="Q12" s="599">
        <f t="shared" ref="Q12" si="20">Q13+Q14</f>
        <v>0</v>
      </c>
      <c r="R12" s="599">
        <f t="shared" ref="R12" si="21">R13+R14</f>
        <v>0</v>
      </c>
      <c r="S12" s="599">
        <f t="shared" ref="S12" si="22">S13+S14</f>
        <v>0</v>
      </c>
      <c r="T12" s="599">
        <f>T14</f>
        <v>0</v>
      </c>
      <c r="U12" s="599"/>
      <c r="V12" s="599">
        <f t="shared" ref="V12" si="23">V13+V14</f>
        <v>0</v>
      </c>
      <c r="W12" s="599">
        <f t="shared" ref="W12" si="24">W13+W14</f>
        <v>0</v>
      </c>
      <c r="X12" s="600">
        <f t="shared" ref="X12" si="25">X13+X14</f>
        <v>0</v>
      </c>
      <c r="Y12" s="599">
        <f t="shared" ref="Y12" si="26">Y13+Y14</f>
        <v>0</v>
      </c>
      <c r="Z12" s="599">
        <f t="shared" ref="Z12" si="27">Z13+Z14</f>
        <v>0</v>
      </c>
      <c r="AA12" s="599">
        <f t="shared" ref="AA12" si="28">AA13+AA14</f>
        <v>0</v>
      </c>
      <c r="AB12" s="599">
        <f t="shared" ref="AB12" si="29">AB13+AB14</f>
        <v>0</v>
      </c>
      <c r="AC12" s="599">
        <f t="shared" ref="AC12" si="30">AC13+AC14</f>
        <v>0</v>
      </c>
      <c r="AD12" s="599">
        <f t="shared" ref="AD12" si="31">AD13+AD14</f>
        <v>0</v>
      </c>
      <c r="AE12" s="599">
        <f>AE14</f>
        <v>0</v>
      </c>
      <c r="AF12" s="1025"/>
      <c r="AG12" s="1025"/>
      <c r="AH12" s="1025"/>
      <c r="AI12" s="1025"/>
      <c r="AJ12" s="1025"/>
      <c r="AK12" s="1038"/>
      <c r="AL12" s="1038"/>
      <c r="AM12" s="1038"/>
      <c r="AN12" s="1038"/>
      <c r="AO12" s="345"/>
    </row>
    <row r="13" spans="1:41" s="319" customFormat="1" ht="57" customHeight="1">
      <c r="B13" s="341" t="s">
        <v>11</v>
      </c>
      <c r="C13" s="344" t="s">
        <v>615</v>
      </c>
      <c r="D13" s="1048"/>
      <c r="E13" s="1038"/>
      <c r="F13" s="1038"/>
      <c r="G13" s="1038"/>
      <c r="H13" s="599">
        <f>SUM(K13:S13)</f>
        <v>0</v>
      </c>
      <c r="I13" s="599">
        <f>SUM(V13:AD13)</f>
        <v>0</v>
      </c>
      <c r="J13" s="1038"/>
      <c r="K13" s="1038"/>
      <c r="L13" s="1038"/>
      <c r="M13" s="1038"/>
      <c r="N13" s="1038"/>
      <c r="O13" s="1038"/>
      <c r="P13" s="1038"/>
      <c r="Q13" s="1038"/>
      <c r="R13" s="1038"/>
      <c r="S13" s="1038"/>
      <c r="T13" s="601"/>
      <c r="U13" s="1038"/>
      <c r="V13" s="1038"/>
      <c r="W13" s="1038"/>
      <c r="X13" s="1047"/>
      <c r="Y13" s="1038"/>
      <c r="Z13" s="1038"/>
      <c r="AA13" s="1038"/>
      <c r="AB13" s="1038"/>
      <c r="AC13" s="1038"/>
      <c r="AD13" s="1038"/>
      <c r="AE13" s="601"/>
      <c r="AF13" s="1025"/>
      <c r="AG13" s="1025"/>
      <c r="AH13" s="1025"/>
      <c r="AI13" s="1025"/>
      <c r="AJ13" s="1025"/>
      <c r="AK13" s="1038"/>
      <c r="AL13" s="1038"/>
      <c r="AM13" s="1038"/>
      <c r="AN13" s="1038"/>
      <c r="AO13" s="345"/>
    </row>
    <row r="14" spans="1:41" s="319" customFormat="1" ht="57" customHeight="1">
      <c r="B14" s="341" t="s">
        <v>12</v>
      </c>
      <c r="C14" s="344" t="s">
        <v>632</v>
      </c>
      <c r="D14" s="1048"/>
      <c r="E14" s="1038"/>
      <c r="F14" s="1038"/>
      <c r="G14" s="1038"/>
      <c r="H14" s="1038"/>
      <c r="I14" s="1038"/>
      <c r="J14" s="1038"/>
      <c r="K14" s="1038"/>
      <c r="L14" s="1038"/>
      <c r="M14" s="1038"/>
      <c r="N14" s="1038"/>
      <c r="O14" s="1038"/>
      <c r="P14" s="1038"/>
      <c r="Q14" s="1038"/>
      <c r="R14" s="1038"/>
      <c r="S14" s="1038"/>
      <c r="T14" s="1038"/>
      <c r="U14" s="1038"/>
      <c r="V14" s="1038"/>
      <c r="W14" s="1038"/>
      <c r="X14" s="1047"/>
      <c r="Y14" s="1038"/>
      <c r="Z14" s="1038"/>
      <c r="AA14" s="1038"/>
      <c r="AB14" s="1038"/>
      <c r="AC14" s="1038"/>
      <c r="AD14" s="1038"/>
      <c r="AE14" s="1038"/>
      <c r="AF14" s="1025"/>
      <c r="AG14" s="1025"/>
      <c r="AH14" s="1025"/>
      <c r="AI14" s="1025"/>
      <c r="AJ14" s="1025"/>
      <c r="AK14" s="1038"/>
      <c r="AL14" s="1038"/>
      <c r="AM14" s="1038"/>
      <c r="AN14" s="1038"/>
      <c r="AO14" s="345"/>
    </row>
    <row r="15" spans="1:41" s="319" customFormat="1" ht="57" customHeight="1">
      <c r="B15" s="341" t="s">
        <v>13</v>
      </c>
      <c r="C15" s="342" t="s">
        <v>620</v>
      </c>
      <c r="D15" s="598">
        <f t="shared" ref="D15:I15" si="32">D16+D17</f>
        <v>0</v>
      </c>
      <c r="E15" s="599">
        <f t="shared" si="32"/>
        <v>0</v>
      </c>
      <c r="F15" s="599">
        <f t="shared" si="32"/>
        <v>0</v>
      </c>
      <c r="G15" s="599">
        <f t="shared" si="32"/>
        <v>0</v>
      </c>
      <c r="H15" s="599">
        <f t="shared" si="32"/>
        <v>0</v>
      </c>
      <c r="I15" s="599">
        <f t="shared" si="32"/>
        <v>0</v>
      </c>
      <c r="J15" s="1038"/>
      <c r="K15" s="599">
        <f t="shared" ref="K15" si="33">K16+K17</f>
        <v>0</v>
      </c>
      <c r="L15" s="599">
        <f t="shared" ref="L15" si="34">L16+L17</f>
        <v>0</v>
      </c>
      <c r="M15" s="599">
        <f t="shared" ref="M15" si="35">M16+M17</f>
        <v>0</v>
      </c>
      <c r="N15" s="599">
        <f t="shared" ref="N15" si="36">N16+N17</f>
        <v>0</v>
      </c>
      <c r="O15" s="599">
        <f t="shared" ref="O15" si="37">O16+O17</f>
        <v>0</v>
      </c>
      <c r="P15" s="599">
        <f t="shared" ref="P15" si="38">P16+P17</f>
        <v>0</v>
      </c>
      <c r="Q15" s="599">
        <f t="shared" ref="Q15" si="39">Q16+Q17</f>
        <v>0</v>
      </c>
      <c r="R15" s="599">
        <f t="shared" ref="R15" si="40">R16+R17</f>
        <v>0</v>
      </c>
      <c r="S15" s="599">
        <f t="shared" ref="S15" si="41">S16+S17</f>
        <v>0</v>
      </c>
      <c r="T15" s="599">
        <f>T17</f>
        <v>0</v>
      </c>
      <c r="U15" s="599"/>
      <c r="V15" s="599">
        <f t="shared" ref="V15" si="42">V16+V17</f>
        <v>0</v>
      </c>
      <c r="W15" s="599">
        <f t="shared" ref="W15" si="43">W16+W17</f>
        <v>0</v>
      </c>
      <c r="X15" s="600">
        <f t="shared" ref="X15" si="44">X16+X17</f>
        <v>0</v>
      </c>
      <c r="Y15" s="599">
        <f t="shared" ref="Y15" si="45">Y16+Y17</f>
        <v>0</v>
      </c>
      <c r="Z15" s="599">
        <f t="shared" ref="Z15" si="46">Z16+Z17</f>
        <v>0</v>
      </c>
      <c r="AA15" s="599">
        <f t="shared" ref="AA15" si="47">AA16+AA17</f>
        <v>0</v>
      </c>
      <c r="AB15" s="599">
        <f t="shared" ref="AB15" si="48">AB16+AB17</f>
        <v>0</v>
      </c>
      <c r="AC15" s="599">
        <f t="shared" ref="AC15" si="49">AC16+AC17</f>
        <v>0</v>
      </c>
      <c r="AD15" s="599">
        <f t="shared" ref="AD15" si="50">AD16+AD17</f>
        <v>0</v>
      </c>
      <c r="AE15" s="599">
        <f>AE17</f>
        <v>0</v>
      </c>
      <c r="AF15" s="1025"/>
      <c r="AG15" s="1025"/>
      <c r="AH15" s="1025"/>
      <c r="AI15" s="1025"/>
      <c r="AJ15" s="1025"/>
      <c r="AK15" s="1038"/>
      <c r="AL15" s="1038"/>
      <c r="AM15" s="1038"/>
      <c r="AN15" s="1038"/>
      <c r="AO15" s="345"/>
    </row>
    <row r="16" spans="1:41" s="319" customFormat="1" ht="57" customHeight="1">
      <c r="B16" s="341" t="s">
        <v>14</v>
      </c>
      <c r="C16" s="344" t="s">
        <v>615</v>
      </c>
      <c r="D16" s="1048"/>
      <c r="E16" s="1038"/>
      <c r="F16" s="1038"/>
      <c r="G16" s="1038"/>
      <c r="H16" s="599">
        <f>SUM(K16:S16)</f>
        <v>0</v>
      </c>
      <c r="I16" s="599">
        <f>SUM(V16:AD16)</f>
        <v>0</v>
      </c>
      <c r="J16" s="1038"/>
      <c r="K16" s="1038"/>
      <c r="L16" s="1038"/>
      <c r="M16" s="1038"/>
      <c r="N16" s="1038"/>
      <c r="O16" s="1038"/>
      <c r="P16" s="1038"/>
      <c r="Q16" s="1038"/>
      <c r="R16" s="1038"/>
      <c r="S16" s="1038"/>
      <c r="T16" s="601"/>
      <c r="U16" s="1038"/>
      <c r="V16" s="1038"/>
      <c r="W16" s="1038"/>
      <c r="X16" s="1047"/>
      <c r="Y16" s="1038"/>
      <c r="Z16" s="1038"/>
      <c r="AA16" s="1038"/>
      <c r="AB16" s="1038"/>
      <c r="AC16" s="1038"/>
      <c r="AD16" s="1038"/>
      <c r="AE16" s="601"/>
      <c r="AF16" s="1025"/>
      <c r="AG16" s="1025"/>
      <c r="AH16" s="1025"/>
      <c r="AI16" s="1025"/>
      <c r="AJ16" s="1025"/>
      <c r="AK16" s="1038"/>
      <c r="AL16" s="1038"/>
      <c r="AM16" s="1038"/>
      <c r="AN16" s="1038"/>
      <c r="AO16" s="345"/>
    </row>
    <row r="17" spans="2:41" s="319" customFormat="1" ht="57" customHeight="1">
      <c r="B17" s="341" t="s">
        <v>15</v>
      </c>
      <c r="C17" s="346" t="s">
        <v>632</v>
      </c>
      <c r="D17" s="1045"/>
      <c r="E17" s="1039"/>
      <c r="F17" s="1039"/>
      <c r="G17" s="1039"/>
      <c r="H17" s="1039"/>
      <c r="I17" s="1039"/>
      <c r="J17" s="1039"/>
      <c r="K17" s="1039"/>
      <c r="L17" s="1039"/>
      <c r="M17" s="1039"/>
      <c r="N17" s="1039"/>
      <c r="O17" s="1039"/>
      <c r="P17" s="1039"/>
      <c r="Q17" s="1039"/>
      <c r="R17" s="1039"/>
      <c r="S17" s="1039"/>
      <c r="T17" s="1039"/>
      <c r="U17" s="1039"/>
      <c r="V17" s="1039"/>
      <c r="W17" s="1039"/>
      <c r="X17" s="1046"/>
      <c r="Y17" s="1039"/>
      <c r="Z17" s="1039"/>
      <c r="AA17" s="1039"/>
      <c r="AB17" s="1039"/>
      <c r="AC17" s="1039"/>
      <c r="AD17" s="1039"/>
      <c r="AE17" s="1039"/>
      <c r="AF17" s="1025"/>
      <c r="AG17" s="1025"/>
      <c r="AH17" s="1025"/>
      <c r="AI17" s="1025"/>
      <c r="AJ17" s="1025"/>
      <c r="AK17" s="1039"/>
      <c r="AL17" s="1039"/>
      <c r="AM17" s="1039"/>
      <c r="AN17" s="1039"/>
      <c r="AO17" s="347"/>
    </row>
    <row r="18" spans="2:41" s="332" customFormat="1" ht="57" customHeight="1">
      <c r="B18" s="336"/>
      <c r="C18" s="1434" t="s">
        <v>633</v>
      </c>
      <c r="D18" s="1435"/>
      <c r="E18" s="1435"/>
      <c r="F18" s="1435"/>
      <c r="G18" s="1435"/>
      <c r="H18" s="1435"/>
      <c r="I18" s="1435"/>
      <c r="J18" s="1435"/>
      <c r="K18" s="1435"/>
      <c r="L18" s="1435"/>
      <c r="M18" s="1435"/>
      <c r="N18" s="1435"/>
      <c r="O18" s="1435"/>
      <c r="P18" s="1435"/>
      <c r="Q18" s="1435"/>
      <c r="R18" s="1435"/>
      <c r="S18" s="1435"/>
      <c r="T18" s="1435"/>
      <c r="U18" s="348"/>
      <c r="V18" s="348"/>
      <c r="W18" s="348"/>
      <c r="X18" s="348"/>
      <c r="Y18" s="348"/>
      <c r="Z18" s="348"/>
      <c r="AA18" s="348"/>
      <c r="AB18" s="348"/>
      <c r="AC18" s="348"/>
      <c r="AD18" s="348"/>
      <c r="AE18" s="348"/>
      <c r="AF18" s="348"/>
      <c r="AG18" s="348"/>
      <c r="AH18" s="348"/>
      <c r="AI18" s="348"/>
      <c r="AJ18" s="348"/>
      <c r="AK18" s="348"/>
      <c r="AL18" s="348"/>
      <c r="AM18" s="348"/>
      <c r="AN18" s="348"/>
      <c r="AO18" s="349"/>
    </row>
    <row r="19" spans="2:41" s="319" customFormat="1" ht="57" customHeight="1">
      <c r="B19" s="341" t="s">
        <v>16</v>
      </c>
      <c r="C19" s="350" t="s">
        <v>634</v>
      </c>
      <c r="D19" s="1041"/>
      <c r="E19" s="1037"/>
      <c r="F19" s="1037"/>
      <c r="G19" s="1037"/>
      <c r="H19" s="1037"/>
      <c r="I19" s="1037"/>
      <c r="J19" s="1037"/>
      <c r="K19" s="1037"/>
      <c r="L19" s="1037"/>
      <c r="M19" s="1037"/>
      <c r="N19" s="1037"/>
      <c r="O19" s="1037"/>
      <c r="P19" s="1037"/>
      <c r="Q19" s="1037"/>
      <c r="R19" s="1037"/>
      <c r="S19" s="1037"/>
      <c r="T19" s="1037"/>
      <c r="U19" s="1037"/>
      <c r="V19" s="1037"/>
      <c r="W19" s="1037"/>
      <c r="X19" s="1042"/>
      <c r="Y19" s="1037"/>
      <c r="Z19" s="1037"/>
      <c r="AA19" s="1037"/>
      <c r="AB19" s="1037"/>
      <c r="AC19" s="1037"/>
      <c r="AD19" s="1037"/>
      <c r="AE19" s="1037"/>
      <c r="AF19" s="1025"/>
      <c r="AG19" s="1025"/>
      <c r="AH19" s="1025"/>
      <c r="AI19" s="1025"/>
      <c r="AJ19" s="1025"/>
      <c r="AK19" s="1037"/>
      <c r="AL19" s="1037"/>
      <c r="AM19" s="1037"/>
      <c r="AN19" s="1037"/>
      <c r="AO19" s="343"/>
    </row>
    <row r="20" spans="2:41" s="319" customFormat="1" ht="57" customHeight="1" thickBot="1">
      <c r="B20" s="351" t="s">
        <v>17</v>
      </c>
      <c r="C20" s="352" t="s">
        <v>632</v>
      </c>
      <c r="D20" s="1043"/>
      <c r="E20" s="1040"/>
      <c r="F20" s="1040"/>
      <c r="G20" s="1040"/>
      <c r="H20" s="1040"/>
      <c r="I20" s="1040"/>
      <c r="J20" s="1040"/>
      <c r="K20" s="1040"/>
      <c r="L20" s="1040"/>
      <c r="M20" s="1040"/>
      <c r="N20" s="1040"/>
      <c r="O20" s="1040"/>
      <c r="P20" s="1040"/>
      <c r="Q20" s="1040"/>
      <c r="R20" s="1040"/>
      <c r="S20" s="1040"/>
      <c r="T20" s="1040"/>
      <c r="U20" s="1040"/>
      <c r="V20" s="1040"/>
      <c r="W20" s="1040"/>
      <c r="X20" s="1044"/>
      <c r="Y20" s="1040"/>
      <c r="Z20" s="1040"/>
      <c r="AA20" s="1040"/>
      <c r="AB20" s="1040"/>
      <c r="AC20" s="1040"/>
      <c r="AD20" s="1040"/>
      <c r="AE20" s="1040"/>
      <c r="AF20" s="1025"/>
      <c r="AG20" s="1025"/>
      <c r="AH20" s="1025"/>
      <c r="AI20" s="1025"/>
      <c r="AJ20" s="1025"/>
      <c r="AK20" s="1040"/>
      <c r="AL20" s="1040"/>
      <c r="AM20" s="1040"/>
      <c r="AN20" s="1040"/>
      <c r="AO20" s="353"/>
    </row>
  </sheetData>
  <sheetProtection algorithmName="SHA-512" hashValue="H2TQuh9uElbcZ8TCijtwQXfK46VYHYem7Tq4PvVS0n2y6GiOnmKTD5NeVxVNUvblTs2SoDYw6pSkHIiJJvPj8Q==" saltValue="c0lND+9aWXsBHXuBzB83Dg==" spinCount="100000" sheet="1" objects="1" scenarios="1"/>
  <mergeCells count="11">
    <mergeCell ref="AF4:AJ4"/>
    <mergeCell ref="AK4:AL4"/>
    <mergeCell ref="AM4:AN4"/>
    <mergeCell ref="AO4:AO5"/>
    <mergeCell ref="C18:T18"/>
    <mergeCell ref="B4:C6"/>
    <mergeCell ref="D4:E4"/>
    <mergeCell ref="F4:G4"/>
    <mergeCell ref="H4:I4"/>
    <mergeCell ref="J4:T4"/>
    <mergeCell ref="U4:AE4"/>
  </mergeCells>
  <printOptions horizontalCentered="1"/>
  <pageMargins left="0.27559055118110237" right="0.15748031496062992" top="0.78740157480314965" bottom="0.78740157480314965" header="0.31496062992125984" footer="0.31496062992125984"/>
  <pageSetup paperSize="9" scale="34" fitToWidth="2" orientation="landscape" r:id="rId1"/>
  <headerFooter scaleWithDoc="0" alignWithMargins="0">
    <oddHeader>&amp;CEN
ANNEX I</oddHeader>
    <oddFooter>Page &amp;P of &amp;N</oddFooter>
  </headerFooter>
  <colBreaks count="1" manualBreakCount="1">
    <brk id="20" max="1048575" man="1"/>
  </col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23">
    <tabColor theme="4" tint="0.59999389629810485"/>
    <pageSetUpPr fitToPage="1"/>
  </sheetPr>
  <dimension ref="A1:AA23"/>
  <sheetViews>
    <sheetView showGridLines="0" zoomScale="70" zoomScaleNormal="70" workbookViewId="0">
      <selection activeCell="F7" sqref="F7"/>
    </sheetView>
  </sheetViews>
  <sheetFormatPr defaultColWidth="10" defaultRowHeight="12.75"/>
  <cols>
    <col min="1" max="1" width="2.625" style="354" customWidth="1"/>
    <col min="2" max="2" width="8.125" style="355" customWidth="1"/>
    <col min="3" max="3" width="5.125" style="354" customWidth="1"/>
    <col min="4" max="4" width="5.875" style="354" customWidth="1"/>
    <col min="5" max="5" width="33.25" style="354" customWidth="1"/>
    <col min="6" max="6" width="49.25" style="354" customWidth="1"/>
    <col min="7" max="11" width="15" style="355" customWidth="1"/>
    <col min="12" max="12" width="15" style="354" customWidth="1"/>
    <col min="13" max="13" width="16.875" style="354" customWidth="1"/>
    <col min="14" max="16384" width="10" style="354"/>
  </cols>
  <sheetData>
    <row r="1" spans="1:27" ht="13.5" thickBot="1"/>
    <row r="2" spans="1:27" s="356" customFormat="1" ht="31.5" customHeight="1" thickBot="1">
      <c r="B2" s="1447" t="s">
        <v>635</v>
      </c>
      <c r="C2" s="1448"/>
      <c r="D2" s="1448"/>
      <c r="E2" s="1448"/>
      <c r="F2" s="1448"/>
      <c r="G2" s="1448"/>
      <c r="H2" s="1448"/>
      <c r="I2" s="1448"/>
      <c r="J2" s="1448"/>
      <c r="K2" s="1448"/>
      <c r="L2" s="1448"/>
      <c r="M2" s="1449"/>
    </row>
    <row r="3" spans="1:27" s="356" customFormat="1" ht="12" customHeight="1">
      <c r="B3" s="357"/>
      <c r="C3" s="357"/>
      <c r="D3" s="357"/>
      <c r="E3" s="357"/>
      <c r="F3" s="357"/>
      <c r="G3" s="357"/>
      <c r="H3" s="357"/>
      <c r="I3" s="357"/>
      <c r="J3" s="357"/>
      <c r="K3" s="357"/>
      <c r="L3" s="357"/>
      <c r="M3" s="357"/>
    </row>
    <row r="4" spans="1:27" s="358" customFormat="1" ht="28.5" customHeight="1">
      <c r="B4" s="359"/>
      <c r="C4" s="360" t="s">
        <v>636</v>
      </c>
      <c r="F4" s="516" t="s">
        <v>954</v>
      </c>
      <c r="G4" s="361"/>
      <c r="H4" s="361"/>
      <c r="I4" s="1148">
        <f>I15+I16</f>
        <v>0</v>
      </c>
      <c r="J4" s="1148">
        <f>J15+J16</f>
        <v>0</v>
      </c>
      <c r="K4" s="359"/>
    </row>
    <row r="5" spans="1:27" s="358" customFormat="1" ht="9" customHeight="1" thickBot="1">
      <c r="B5" s="359"/>
      <c r="C5" s="362"/>
      <c r="G5" s="361"/>
      <c r="H5" s="361"/>
      <c r="I5" s="359"/>
      <c r="J5" s="359"/>
      <c r="K5" s="359"/>
    </row>
    <row r="6" spans="1:27" ht="24" customHeight="1">
      <c r="B6" s="363"/>
      <c r="C6" s="364"/>
      <c r="D6" s="364"/>
      <c r="E6" s="364"/>
      <c r="F6" s="365"/>
      <c r="G6" s="366"/>
      <c r="H6" s="1450" t="s">
        <v>477</v>
      </c>
      <c r="I6" s="1451"/>
      <c r="J6" s="1451"/>
      <c r="K6" s="1452"/>
      <c r="L6" s="1453" t="s">
        <v>449</v>
      </c>
      <c r="M6" s="1456" t="s">
        <v>478</v>
      </c>
    </row>
    <row r="7" spans="1:27" ht="24" customHeight="1">
      <c r="B7" s="367"/>
      <c r="C7" s="368"/>
      <c r="D7" s="368"/>
      <c r="E7" s="368"/>
      <c r="F7" s="369"/>
      <c r="G7" s="1459" t="s">
        <v>479</v>
      </c>
      <c r="H7" s="1460"/>
      <c r="I7" s="1461" t="s">
        <v>480</v>
      </c>
      <c r="J7" s="1462"/>
      <c r="K7" s="1462" t="s">
        <v>481</v>
      </c>
      <c r="L7" s="1454"/>
      <c r="M7" s="1457"/>
    </row>
    <row r="8" spans="1:27" ht="63.75" customHeight="1">
      <c r="B8" s="367"/>
      <c r="C8" s="368"/>
      <c r="D8" s="368"/>
      <c r="E8" s="368"/>
      <c r="F8" s="369"/>
      <c r="G8" s="1466" t="s">
        <v>482</v>
      </c>
      <c r="H8" s="1466" t="s">
        <v>483</v>
      </c>
      <c r="I8" s="1463"/>
      <c r="J8" s="1464"/>
      <c r="K8" s="1465"/>
      <c r="L8" s="1454"/>
      <c r="M8" s="1457"/>
    </row>
    <row r="9" spans="1:27" ht="63" customHeight="1">
      <c r="B9" s="367"/>
      <c r="C9" s="368"/>
      <c r="D9" s="368"/>
      <c r="E9" s="368"/>
      <c r="F9" s="369"/>
      <c r="G9" s="1467"/>
      <c r="H9" s="1467"/>
      <c r="I9" s="370" t="s">
        <v>482</v>
      </c>
      <c r="J9" s="370" t="s">
        <v>483</v>
      </c>
      <c r="K9" s="1464"/>
      <c r="L9" s="1455"/>
      <c r="M9" s="1458"/>
    </row>
    <row r="10" spans="1:27" s="371" customFormat="1" ht="25.5" customHeight="1">
      <c r="B10" s="372"/>
      <c r="C10" s="373"/>
      <c r="D10" s="373"/>
      <c r="E10" s="373"/>
      <c r="F10" s="374"/>
      <c r="G10" s="375" t="s">
        <v>6</v>
      </c>
      <c r="H10" s="375" t="s">
        <v>7</v>
      </c>
      <c r="I10" s="375" t="s">
        <v>8</v>
      </c>
      <c r="J10" s="375" t="s">
        <v>9</v>
      </c>
      <c r="K10" s="375" t="s">
        <v>10</v>
      </c>
      <c r="L10" s="376" t="s">
        <v>11</v>
      </c>
      <c r="M10" s="377" t="s">
        <v>12</v>
      </c>
      <c r="AA10" s="525"/>
    </row>
    <row r="11" spans="1:27" ht="30" customHeight="1">
      <c r="A11" s="305"/>
      <c r="B11" s="378" t="s">
        <v>6</v>
      </c>
      <c r="C11" s="379" t="s">
        <v>637</v>
      </c>
      <c r="D11" s="380"/>
      <c r="E11" s="380"/>
      <c r="F11" s="381"/>
      <c r="G11" s="813"/>
      <c r="H11" s="814"/>
      <c r="I11" s="814"/>
      <c r="J11" s="814"/>
      <c r="K11" s="814"/>
      <c r="L11" s="775">
        <f>L12+L18+L17</f>
        <v>0</v>
      </c>
      <c r="M11" s="815">
        <f>L11*12.5</f>
        <v>0</v>
      </c>
    </row>
    <row r="12" spans="1:27" ht="30" customHeight="1">
      <c r="B12" s="378" t="s">
        <v>7</v>
      </c>
      <c r="C12" s="382" t="s">
        <v>486</v>
      </c>
      <c r="D12" s="380"/>
      <c r="E12" s="380"/>
      <c r="F12" s="381"/>
      <c r="G12" s="816">
        <f>'MKR SA EQU Bulgaria'!G12+'MKR SA EQU Croatia'!G12+'MKR SA EQU Czech Republic'!G12+'MKR SA EQU Denmark'!G12+'MKR SA EQU Egypt'!G12+'MKR SA EQU Hungary'!G12+'MKR SA EQU Iceland'!G12+'MKR SA EQU Liechtenstein'!G12+'MKR SA EQU Norway'!G12+'MKR SA EQU Poland'!G12+'MKR SA EQU Romania'!G12+'MKR SA EQU Sweden'!G12+'MKR SA EQU United Kingdom'!G12+'MKR SA EQU Albania'!G12+'MKR SA EQU Japan'!G12+'MKR SA EQU FYROM'!G12+'MKR SA EQU Russian Federation'!G12+'MKR SA EQU Serbia'!G12+'MKR SA EQU Switzerland'!G12+'MKR SA EQU Turkey'!G12+'MKR SA EQU Ukraine'!G12+'MKR SA EQU USA'!G12+'MKR SA EQU Euro Area'!G12+'MKR SA EQU OTHER'!G12</f>
        <v>0</v>
      </c>
      <c r="H12" s="775">
        <f>'MKR SA EQU Bulgaria'!H12+'MKR SA EQU Croatia'!H12+'MKR SA EQU Czech Republic'!H12+'MKR SA EQU Denmark'!H12+'MKR SA EQU Egypt'!H12+'MKR SA EQU Hungary'!H12+'MKR SA EQU Iceland'!H12+'MKR SA EQU Liechtenstein'!H12+'MKR SA EQU Norway'!H12+'MKR SA EQU Poland'!H12+'MKR SA EQU Romania'!H12+'MKR SA EQU Sweden'!H12+'MKR SA EQU United Kingdom'!H12+'MKR SA EQU Albania'!H12+'MKR SA EQU Japan'!H12+'MKR SA EQU FYROM'!H12+'MKR SA EQU Russian Federation'!H12+'MKR SA EQU Serbia'!H12+'MKR SA EQU Switzerland'!H12+'MKR SA EQU Turkey'!H12+'MKR SA EQU Ukraine'!H12+'MKR SA EQU USA'!H12+'MKR SA EQU Euro Area'!H12+'MKR SA EQU OTHER'!H12</f>
        <v>0</v>
      </c>
      <c r="I12" s="775">
        <f>I15+I16</f>
        <v>0</v>
      </c>
      <c r="J12" s="775">
        <f>J15+J16</f>
        <v>0</v>
      </c>
      <c r="K12" s="775">
        <f>'MKR SA EQU Bulgaria'!K12+'MKR SA EQU Croatia'!K12+'MKR SA EQU Czech Republic'!K12+'MKR SA EQU Denmark'!K12+'MKR SA EQU Egypt'!K12+'MKR SA EQU Hungary'!K12+'MKR SA EQU Iceland'!K12+'MKR SA EQU Liechtenstein'!K12+'MKR SA EQU Norway'!K12+'MKR SA EQU Poland'!K12+'MKR SA EQU Romania'!K12+'MKR SA EQU Sweden'!K12+'MKR SA EQU United Kingdom'!K12+'MKR SA EQU Albania'!K12+'MKR SA EQU Japan'!K12+'MKR SA EQU FYROM'!K12+'MKR SA EQU Russian Federation'!K12+'MKR SA EQU Serbia'!K12+'MKR SA EQU Switzerland'!K12+'MKR SA EQU Turkey'!K12+'MKR SA EQU Ukraine'!K12+'MKR SA EQU USA'!K12+'MKR SA EQU Euro Area'!K12+'MKR SA EQU OTHER'!K12</f>
        <v>0</v>
      </c>
      <c r="L12" s="775">
        <f>K12*8%</f>
        <v>0</v>
      </c>
      <c r="M12" s="817"/>
    </row>
    <row r="13" spans="1:27" ht="30" customHeight="1">
      <c r="B13" s="378" t="s">
        <v>638</v>
      </c>
      <c r="C13" s="1444" t="s">
        <v>488</v>
      </c>
      <c r="D13" s="1445"/>
      <c r="E13" s="1445"/>
      <c r="F13" s="1446"/>
      <c r="G13" s="816">
        <f>'MKR SA EQU Bulgaria'!G13+'MKR SA EQU Croatia'!G13+'MKR SA EQU Czech Republic'!G13+'MKR SA EQU Denmark'!G13+'MKR SA EQU Egypt'!G13+'MKR SA EQU Hungary'!G13+'MKR SA EQU Iceland'!G13+'MKR SA EQU Liechtenstein'!G13+'MKR SA EQU Norway'!G13+'MKR SA EQU Poland'!G13+'MKR SA EQU Romania'!G13+'MKR SA EQU Sweden'!G13+'MKR SA EQU United Kingdom'!G13+'MKR SA EQU Albania'!G13+'MKR SA EQU Japan'!G13+'MKR SA EQU FYROM'!G13+'MKR SA EQU Russian Federation'!G13+'MKR SA EQU Serbia'!G13+'MKR SA EQU Switzerland'!G13+'MKR SA EQU Turkey'!G13+'MKR SA EQU Ukraine'!G13+'MKR SA EQU USA'!G13+'MKR SA EQU Euro Area'!G13+'MKR SA EQU OTHER'!G13</f>
        <v>0</v>
      </c>
      <c r="H13" s="775">
        <f>'MKR SA EQU Bulgaria'!H13+'MKR SA EQU Croatia'!H13+'MKR SA EQU Czech Republic'!H13+'MKR SA EQU Denmark'!H13+'MKR SA EQU Egypt'!H13+'MKR SA EQU Hungary'!H13+'MKR SA EQU Iceland'!H13+'MKR SA EQU Liechtenstein'!H13+'MKR SA EQU Norway'!H13+'MKR SA EQU Poland'!H13+'MKR SA EQU Romania'!H13+'MKR SA EQU Sweden'!H13+'MKR SA EQU United Kingdom'!H13+'MKR SA EQU Albania'!H13+'MKR SA EQU Japan'!H13+'MKR SA EQU FYROM'!H13+'MKR SA EQU Russian Federation'!H13+'MKR SA EQU Serbia'!H13+'MKR SA EQU Switzerland'!H13+'MKR SA EQU Turkey'!H13+'MKR SA EQU Ukraine'!H13+'MKR SA EQU USA'!H13+'MKR SA EQU Euro Area'!H13+'MKR SA EQU OTHER'!H13</f>
        <v>0</v>
      </c>
      <c r="I13" s="818"/>
      <c r="J13" s="818"/>
      <c r="K13" s="774"/>
      <c r="L13" s="774"/>
      <c r="M13" s="817"/>
    </row>
    <row r="14" spans="1:27" ht="30" customHeight="1">
      <c r="B14" s="378" t="s">
        <v>639</v>
      </c>
      <c r="C14" s="1444" t="s">
        <v>490</v>
      </c>
      <c r="D14" s="1445"/>
      <c r="E14" s="1445"/>
      <c r="F14" s="1446"/>
      <c r="G14" s="816">
        <f>'MKR SA EQU Bulgaria'!G14+'MKR SA EQU Croatia'!G14+'MKR SA EQU Czech Republic'!G14+'MKR SA EQU Denmark'!G14+'MKR SA EQU Egypt'!G14+'MKR SA EQU Hungary'!G14+'MKR SA EQU Iceland'!G14+'MKR SA EQU Liechtenstein'!G14+'MKR SA EQU Norway'!G14+'MKR SA EQU Poland'!G14+'MKR SA EQU Romania'!G14+'MKR SA EQU Sweden'!G14+'MKR SA EQU United Kingdom'!G14+'MKR SA EQU Albania'!G14+'MKR SA EQU Japan'!G14+'MKR SA EQU FYROM'!G14+'MKR SA EQU Russian Federation'!G14+'MKR SA EQU Serbia'!G14+'MKR SA EQU Switzerland'!G14+'MKR SA EQU Turkey'!G14+'MKR SA EQU Ukraine'!G14+'MKR SA EQU USA'!G14+'MKR SA EQU Euro Area'!G14+'MKR SA EQU OTHER'!G14</f>
        <v>0</v>
      </c>
      <c r="H14" s="775">
        <f>'MKR SA EQU Bulgaria'!H14+'MKR SA EQU Croatia'!H14+'MKR SA EQU Czech Republic'!H14+'MKR SA EQU Denmark'!H14+'MKR SA EQU Egypt'!H14+'MKR SA EQU Hungary'!H14+'MKR SA EQU Iceland'!H14+'MKR SA EQU Liechtenstein'!H14+'MKR SA EQU Norway'!H14+'MKR SA EQU Poland'!H14+'MKR SA EQU Romania'!H14+'MKR SA EQU Sweden'!H14+'MKR SA EQU United Kingdom'!H14+'MKR SA EQU Albania'!H14+'MKR SA EQU Japan'!H14+'MKR SA EQU FYROM'!H14+'MKR SA EQU Russian Federation'!H14+'MKR SA EQU Serbia'!H14+'MKR SA EQU Switzerland'!H14+'MKR SA EQU Turkey'!H14+'MKR SA EQU Ukraine'!H14+'MKR SA EQU USA'!H14+'MKR SA EQU Euro Area'!H14+'MKR SA EQU OTHER'!H14</f>
        <v>0</v>
      </c>
      <c r="I14" s="818"/>
      <c r="J14" s="818"/>
      <c r="K14" s="774"/>
      <c r="L14" s="774"/>
      <c r="M14" s="817"/>
    </row>
    <row r="15" spans="1:27" ht="30" customHeight="1">
      <c r="B15" s="378" t="s">
        <v>8</v>
      </c>
      <c r="C15" s="383" t="s">
        <v>640</v>
      </c>
      <c r="D15" s="384"/>
      <c r="E15" s="380"/>
      <c r="F15" s="381"/>
      <c r="G15" s="816">
        <f>'MKR SA EQU Bulgaria'!G15+'MKR SA EQU Croatia'!G15+'MKR SA EQU Czech Republic'!G15+'MKR SA EQU Denmark'!G15+'MKR SA EQU Egypt'!G15+'MKR SA EQU Hungary'!G15+'MKR SA EQU Iceland'!G15+'MKR SA EQU Liechtenstein'!G15+'MKR SA EQU Norway'!G15+'MKR SA EQU Poland'!G15+'MKR SA EQU Romania'!G15+'MKR SA EQU Sweden'!G15+'MKR SA EQU United Kingdom'!G15+'MKR SA EQU Albania'!G15+'MKR SA EQU Japan'!G15+'MKR SA EQU FYROM'!G15+'MKR SA EQU Russian Federation'!G15+'MKR SA EQU Serbia'!G15+'MKR SA EQU Switzerland'!G15+'MKR SA EQU Turkey'!G15+'MKR SA EQU Ukraine'!G15+'MKR SA EQU USA'!G15+'MKR SA EQU Euro Area'!G15+'MKR SA EQU OTHER'!G15</f>
        <v>0</v>
      </c>
      <c r="H15" s="775">
        <f>'MKR SA EQU Bulgaria'!H15+'MKR SA EQU Croatia'!H15+'MKR SA EQU Czech Republic'!H15+'MKR SA EQU Denmark'!H15+'MKR SA EQU Egypt'!H15+'MKR SA EQU Hungary'!H15+'MKR SA EQU Iceland'!H15+'MKR SA EQU Liechtenstein'!H15+'MKR SA EQU Norway'!H15+'MKR SA EQU Poland'!H15+'MKR SA EQU Romania'!H15+'MKR SA EQU Sweden'!H15+'MKR SA EQU United Kingdom'!H15+'MKR SA EQU Albania'!H15+'MKR SA EQU Japan'!H15+'MKR SA EQU FYROM'!H15+'MKR SA EQU Russian Federation'!H15+'MKR SA EQU Serbia'!H15+'MKR SA EQU Switzerland'!H15+'MKR SA EQU Turkey'!H15+'MKR SA EQU Ukraine'!H15+'MKR SA EQU USA'!H15+'MKR SA EQU Euro Area'!H15+'MKR SA EQU OTHER'!H15</f>
        <v>0</v>
      </c>
      <c r="I15" s="775">
        <f>'MKR SA EQU Bulgaria'!I15+'MKR SA EQU Croatia'!I15+'MKR SA EQU Czech Republic'!I15+'MKR SA EQU Denmark'!I15+'MKR SA EQU Egypt'!I15+'MKR SA EQU Hungary'!I15+'MKR SA EQU Iceland'!I15+'MKR SA EQU Liechtenstein'!I15+'MKR SA EQU Norway'!I15+'MKR SA EQU Poland'!I15+'MKR SA EQU Romania'!I15+'MKR SA EQU Sweden'!I15+'MKR SA EQU United Kingdom'!I15+'MKR SA EQU Albania'!I15+'MKR SA EQU Japan'!I15+'MKR SA EQU FYROM'!I15+'MKR SA EQU Russian Federation'!I15+'MKR SA EQU Serbia'!I15+'MKR SA EQU Switzerland'!I15+'MKR SA EQU Turkey'!I15+'MKR SA EQU Ukraine'!I15+'MKR SA EQU USA'!I15+'MKR SA EQU Euro Area'!I15+'MKR SA EQU OTHER'!I15</f>
        <v>0</v>
      </c>
      <c r="J15" s="775">
        <f>'MKR SA EQU Bulgaria'!J15+'MKR SA EQU Croatia'!J15+'MKR SA EQU Czech Republic'!J15+'MKR SA EQU Denmark'!J15+'MKR SA EQU Egypt'!J15+'MKR SA EQU Hungary'!J15+'MKR SA EQU Iceland'!J15+'MKR SA EQU Liechtenstein'!J15+'MKR SA EQU Norway'!J15+'MKR SA EQU Poland'!J15+'MKR SA EQU Romania'!J15+'MKR SA EQU Sweden'!J15+'MKR SA EQU United Kingdom'!J15+'MKR SA EQU Albania'!J15+'MKR SA EQU Japan'!J15+'MKR SA EQU FYROM'!J15+'MKR SA EQU Russian Federation'!J15+'MKR SA EQU Serbia'!J15+'MKR SA EQU Switzerland'!J15+'MKR SA EQU Turkey'!J15+'MKR SA EQU Ukraine'!J15+'MKR SA EQU USA'!J15+'MKR SA EQU Euro Area'!J15+'MKR SA EQU OTHER'!J15</f>
        <v>0</v>
      </c>
      <c r="K15" s="818"/>
      <c r="L15" s="774"/>
      <c r="M15" s="817"/>
    </row>
    <row r="16" spans="1:27" ht="30" customHeight="1">
      <c r="B16" s="378" t="s">
        <v>9</v>
      </c>
      <c r="C16" s="383" t="s">
        <v>641</v>
      </c>
      <c r="D16" s="384"/>
      <c r="E16" s="380"/>
      <c r="F16" s="381"/>
      <c r="G16" s="816">
        <f>'MKR SA EQU Bulgaria'!G16+'MKR SA EQU Croatia'!G16+'MKR SA EQU Czech Republic'!G16+'MKR SA EQU Denmark'!G16+'MKR SA EQU Egypt'!G16+'MKR SA EQU Hungary'!G16+'MKR SA EQU Iceland'!G16+'MKR SA EQU Liechtenstein'!G16+'MKR SA EQU Norway'!G16+'MKR SA EQU Poland'!G16+'MKR SA EQU Romania'!G16+'MKR SA EQU Sweden'!G16+'MKR SA EQU United Kingdom'!G16+'MKR SA EQU Albania'!G16+'MKR SA EQU Japan'!G16+'MKR SA EQU FYROM'!G16+'MKR SA EQU Russian Federation'!G16+'MKR SA EQU Serbia'!G16+'MKR SA EQU Switzerland'!G16+'MKR SA EQU Turkey'!G16+'MKR SA EQU Ukraine'!G16+'MKR SA EQU USA'!G16+'MKR SA EQU Euro Area'!G16+'MKR SA EQU OTHER'!G16</f>
        <v>0</v>
      </c>
      <c r="H16" s="775">
        <f>'MKR SA EQU Bulgaria'!H16+'MKR SA EQU Croatia'!H16+'MKR SA EQU Czech Republic'!H16+'MKR SA EQU Denmark'!H16+'MKR SA EQU Egypt'!H16+'MKR SA EQU Hungary'!H16+'MKR SA EQU Iceland'!H16+'MKR SA EQU Liechtenstein'!H16+'MKR SA EQU Norway'!H16+'MKR SA EQU Poland'!H16+'MKR SA EQU Romania'!H16+'MKR SA EQU Sweden'!H16+'MKR SA EQU United Kingdom'!H16+'MKR SA EQU Albania'!H16+'MKR SA EQU Japan'!H16+'MKR SA EQU FYROM'!H16+'MKR SA EQU Russian Federation'!H16+'MKR SA EQU Serbia'!H16+'MKR SA EQU Switzerland'!H16+'MKR SA EQU Turkey'!H16+'MKR SA EQU Ukraine'!H16+'MKR SA EQU USA'!H16+'MKR SA EQU Euro Area'!H16+'MKR SA EQU OTHER'!H16</f>
        <v>0</v>
      </c>
      <c r="I16" s="775">
        <f>'MKR SA EQU Bulgaria'!I16+'MKR SA EQU Croatia'!I16+'MKR SA EQU Czech Republic'!I16+'MKR SA EQU Denmark'!I16+'MKR SA EQU Egypt'!I16+'MKR SA EQU Hungary'!I16+'MKR SA EQU Iceland'!I16+'MKR SA EQU Liechtenstein'!I16+'MKR SA EQU Norway'!I16+'MKR SA EQU Poland'!I16+'MKR SA EQU Romania'!I16+'MKR SA EQU Sweden'!I16+'MKR SA EQU United Kingdom'!I16+'MKR SA EQU Albania'!I16+'MKR SA EQU Japan'!I16+'MKR SA EQU FYROM'!I16+'MKR SA EQU Russian Federation'!I16+'MKR SA EQU Serbia'!I16+'MKR SA EQU Switzerland'!I16+'MKR SA EQU Turkey'!I16+'MKR SA EQU Ukraine'!I16+'MKR SA EQU USA'!I16+'MKR SA EQU Euro Area'!I16+'MKR SA EQU OTHER'!I16</f>
        <v>0</v>
      </c>
      <c r="J16" s="775">
        <f>'MKR SA EQU Bulgaria'!J16+'MKR SA EQU Croatia'!J16+'MKR SA EQU Czech Republic'!J16+'MKR SA EQU Denmark'!J16+'MKR SA EQU Egypt'!J16+'MKR SA EQU Hungary'!J16+'MKR SA EQU Iceland'!J16+'MKR SA EQU Liechtenstein'!J16+'MKR SA EQU Norway'!J16+'MKR SA EQU Poland'!J16+'MKR SA EQU Romania'!J16+'MKR SA EQU Sweden'!J16+'MKR SA EQU United Kingdom'!J16+'MKR SA EQU Albania'!J16+'MKR SA EQU Japan'!J16+'MKR SA EQU FYROM'!J16+'MKR SA EQU Russian Federation'!J16+'MKR SA EQU Serbia'!J16+'MKR SA EQU Switzerland'!J16+'MKR SA EQU Turkey'!J16+'MKR SA EQU Ukraine'!J16+'MKR SA EQU USA'!J16+'MKR SA EQU Euro Area'!J16+'MKR SA EQU OTHER'!J16</f>
        <v>0</v>
      </c>
      <c r="K16" s="818"/>
      <c r="L16" s="774"/>
      <c r="M16" s="817"/>
    </row>
    <row r="17" spans="2:13" ht="30" customHeight="1">
      <c r="B17" s="378" t="s">
        <v>10</v>
      </c>
      <c r="C17" s="382" t="s">
        <v>511</v>
      </c>
      <c r="D17" s="380"/>
      <c r="E17" s="380"/>
      <c r="F17" s="381"/>
      <c r="G17" s="816">
        <f>'MKR SA EQU Bulgaria'!G17+'MKR SA EQU Croatia'!G17+'MKR SA EQU Czech Republic'!G17+'MKR SA EQU Denmark'!G17+'MKR SA EQU Egypt'!G17+'MKR SA EQU Hungary'!G17+'MKR SA EQU Iceland'!G17+'MKR SA EQU Liechtenstein'!G17+'MKR SA EQU Norway'!G17+'MKR SA EQU Poland'!G17+'MKR SA EQU Romania'!G17+'MKR SA EQU Sweden'!G17+'MKR SA EQU United Kingdom'!G17+'MKR SA EQU Albania'!G17+'MKR SA EQU Japan'!G17+'MKR SA EQU FYROM'!G17+'MKR SA EQU Russian Federation'!G17+'MKR SA EQU Serbia'!G17+'MKR SA EQU Switzerland'!G17+'MKR SA EQU Turkey'!G17+'MKR SA EQU Ukraine'!G17+'MKR SA EQU USA'!G17+'MKR SA EQU Euro Area'!G17+'MKR SA EQU OTHER'!G17</f>
        <v>0</v>
      </c>
      <c r="H17" s="775">
        <f>'MKR SA EQU Bulgaria'!H17+'MKR SA EQU Croatia'!H17+'MKR SA EQU Czech Republic'!H17+'MKR SA EQU Denmark'!H17+'MKR SA EQU Egypt'!H17+'MKR SA EQU Hungary'!H17+'MKR SA EQU Iceland'!H17+'MKR SA EQU Liechtenstein'!H17+'MKR SA EQU Norway'!H17+'MKR SA EQU Poland'!H17+'MKR SA EQU Romania'!H17+'MKR SA EQU Sweden'!H17+'MKR SA EQU United Kingdom'!H17+'MKR SA EQU Albania'!H17+'MKR SA EQU Japan'!H17+'MKR SA EQU FYROM'!H17+'MKR SA EQU Russian Federation'!H17+'MKR SA EQU Serbia'!H17+'MKR SA EQU Switzerland'!H17+'MKR SA EQU Turkey'!H17+'MKR SA EQU Ukraine'!H17+'MKR SA EQU USA'!H17+'MKR SA EQU Euro Area'!H17+'MKR SA EQU OTHER'!H17</f>
        <v>0</v>
      </c>
      <c r="I17" s="775">
        <f>'MKR SA EQU Bulgaria'!I17+'MKR SA EQU Croatia'!I17+'MKR SA EQU Czech Republic'!I17+'MKR SA EQU Denmark'!I17+'MKR SA EQU Egypt'!I17+'MKR SA EQU Hungary'!I17+'MKR SA EQU Iceland'!I17+'MKR SA EQU Liechtenstein'!I17+'MKR SA EQU Norway'!I17+'MKR SA EQU Poland'!I17+'MKR SA EQU Romania'!I17+'MKR SA EQU Sweden'!I17+'MKR SA EQU United Kingdom'!I17+'MKR SA EQU Albania'!I17+'MKR SA EQU Japan'!I17+'MKR SA EQU FYROM'!I17+'MKR SA EQU Russian Federation'!I17+'MKR SA EQU Serbia'!I17+'MKR SA EQU Switzerland'!I17+'MKR SA EQU Turkey'!I17+'MKR SA EQU Ukraine'!I17+'MKR SA EQU USA'!I17+'MKR SA EQU Euro Area'!I17+'MKR SA EQU OTHER'!I17</f>
        <v>0</v>
      </c>
      <c r="J17" s="775">
        <f>'MKR SA EQU Bulgaria'!J17+'MKR SA EQU Croatia'!J17+'MKR SA EQU Czech Republic'!J17+'MKR SA EQU Denmark'!J17+'MKR SA EQU Egypt'!J17+'MKR SA EQU Hungary'!J17+'MKR SA EQU Iceland'!J17+'MKR SA EQU Liechtenstein'!J17+'MKR SA EQU Norway'!J17+'MKR SA EQU Poland'!J17+'MKR SA EQU Romania'!J17+'MKR SA EQU Sweden'!J17+'MKR SA EQU United Kingdom'!J17+'MKR SA EQU Albania'!J17+'MKR SA EQU Japan'!J17+'MKR SA EQU FYROM'!J17+'MKR SA EQU Russian Federation'!J17+'MKR SA EQU Serbia'!J17+'MKR SA EQU Switzerland'!J17+'MKR SA EQU Turkey'!J17+'MKR SA EQU Ukraine'!J17+'MKR SA EQU USA'!J17+'MKR SA EQU Euro Area'!J17+'MKR SA EQU OTHER'!J17</f>
        <v>0</v>
      </c>
      <c r="K17" s="775">
        <f>'MKR SA EQU Bulgaria'!K17+'MKR SA EQU Croatia'!K17+'MKR SA EQU Czech Republic'!K17+'MKR SA EQU Denmark'!K17+'MKR SA EQU Egypt'!K17+'MKR SA EQU Hungary'!K17+'MKR SA EQU Iceland'!K17+'MKR SA EQU Liechtenstein'!K17+'MKR SA EQU Norway'!K17+'MKR SA EQU Poland'!K17+'MKR SA EQU Romania'!K17+'MKR SA EQU Sweden'!K17+'MKR SA EQU United Kingdom'!K17+'MKR SA EQU Albania'!K17+'MKR SA EQU Japan'!K17+'MKR SA EQU FYROM'!K17+'MKR SA EQU Russian Federation'!K17+'MKR SA EQU Serbia'!K17+'MKR SA EQU Switzerland'!K17+'MKR SA EQU Turkey'!K17+'MKR SA EQU Ukraine'!K17+'MKR SA EQU USA'!K17+'MKR SA EQU Euro Area'!K17+'MKR SA EQU OTHER'!K17</f>
        <v>0</v>
      </c>
      <c r="L17" s="775">
        <f>K17*8%</f>
        <v>0</v>
      </c>
      <c r="M17" s="817"/>
    </row>
    <row r="18" spans="2:13" ht="30" customHeight="1">
      <c r="B18" s="385" t="s">
        <v>14</v>
      </c>
      <c r="C18" s="382" t="s">
        <v>526</v>
      </c>
      <c r="D18" s="380"/>
      <c r="E18" s="380"/>
      <c r="F18" s="381"/>
      <c r="G18" s="819"/>
      <c r="H18" s="820"/>
      <c r="I18" s="821"/>
      <c r="J18" s="821"/>
      <c r="K18" s="821"/>
      <c r="L18" s="775">
        <f>L19+L20+L21+L22+L23</f>
        <v>0</v>
      </c>
      <c r="M18" s="817"/>
    </row>
    <row r="19" spans="2:13" s="220" customFormat="1" ht="30" customHeight="1">
      <c r="B19" s="251" t="s">
        <v>15</v>
      </c>
      <c r="C19" s="259" t="s">
        <v>527</v>
      </c>
      <c r="D19" s="265"/>
      <c r="E19" s="260"/>
      <c r="F19" s="269"/>
      <c r="G19" s="819"/>
      <c r="H19" s="820"/>
      <c r="I19" s="821"/>
      <c r="J19" s="821"/>
      <c r="K19" s="821"/>
      <c r="L19" s="775">
        <f>'MKR SA EQU Bulgaria'!L19+'MKR SA EQU Croatia'!L19+'MKR SA EQU Czech Republic'!L19+'MKR SA EQU Denmark'!L19+'MKR SA EQU Egypt'!L19+'MKR SA EQU Hungary'!L19+'MKR SA EQU Iceland'!L19+'MKR SA EQU Liechtenstein'!L19+'MKR SA EQU Norway'!L19+'MKR SA EQU Poland'!L19+'MKR SA EQU Romania'!L19+'MKR SA EQU Sweden'!L19+'MKR SA EQU United Kingdom'!L19+'MKR SA EQU Albania'!L19+'MKR SA EQU Japan'!L19+'MKR SA EQU FYROM'!L19+'MKR SA EQU Russian Federation'!L19+'MKR SA EQU Serbia'!L19+'MKR SA EQU Switzerland'!L19+'MKR SA EQU Turkey'!L19+'MKR SA EQU Ukraine'!L19+'MKR SA EQU USA'!L19+'MKR SA EQU Euro Area'!L19+'MKR SA EQU OTHER'!L19</f>
        <v>0</v>
      </c>
      <c r="M19" s="822"/>
    </row>
    <row r="20" spans="2:13" s="220" customFormat="1" ht="30" customHeight="1">
      <c r="B20" s="251" t="s">
        <v>16</v>
      </c>
      <c r="C20" s="259" t="s">
        <v>528</v>
      </c>
      <c r="D20" s="265"/>
      <c r="E20" s="260"/>
      <c r="F20" s="269"/>
      <c r="G20" s="819"/>
      <c r="H20" s="820"/>
      <c r="I20" s="821"/>
      <c r="J20" s="821"/>
      <c r="K20" s="821"/>
      <c r="L20" s="775">
        <f>'MKR SA EQU Bulgaria'!L20+'MKR SA EQU Croatia'!L20+'MKR SA EQU Czech Republic'!L20+'MKR SA EQU Denmark'!L20+'MKR SA EQU Egypt'!L20+'MKR SA EQU Hungary'!L20+'MKR SA EQU Iceland'!L20+'MKR SA EQU Liechtenstein'!L20+'MKR SA EQU Norway'!L20+'MKR SA EQU Poland'!L20+'MKR SA EQU Romania'!L20+'MKR SA EQU Sweden'!L20+'MKR SA EQU United Kingdom'!L20+'MKR SA EQU Albania'!L20+'MKR SA EQU Japan'!L20+'MKR SA EQU FYROM'!L20+'MKR SA EQU Russian Federation'!L20+'MKR SA EQU Serbia'!L20+'MKR SA EQU Switzerland'!L20+'MKR SA EQU Turkey'!L20+'MKR SA EQU Ukraine'!L20+'MKR SA EQU USA'!L20+'MKR SA EQU Euro Area'!L20+'MKR SA EQU OTHER'!L20</f>
        <v>0</v>
      </c>
      <c r="M20" s="822"/>
    </row>
    <row r="21" spans="2:13" s="220" customFormat="1" ht="30" customHeight="1">
      <c r="B21" s="251" t="s">
        <v>17</v>
      </c>
      <c r="C21" s="259" t="s">
        <v>529</v>
      </c>
      <c r="D21" s="265"/>
      <c r="E21" s="260"/>
      <c r="F21" s="269"/>
      <c r="G21" s="819"/>
      <c r="H21" s="820"/>
      <c r="I21" s="821"/>
      <c r="J21" s="821"/>
      <c r="K21" s="821"/>
      <c r="L21" s="775">
        <f>'MKR SA EQU Bulgaria'!L21+'MKR SA EQU Croatia'!L21+'MKR SA EQU Czech Republic'!L21+'MKR SA EQU Denmark'!L21+'MKR SA EQU Egypt'!L21+'MKR SA EQU Hungary'!L21+'MKR SA EQU Iceland'!L21+'MKR SA EQU Liechtenstein'!L21+'MKR SA EQU Norway'!L21+'MKR SA EQU Poland'!L21+'MKR SA EQU Romania'!L21+'MKR SA EQU Sweden'!L21+'MKR SA EQU United Kingdom'!L21+'MKR SA EQU Albania'!L21+'MKR SA EQU Japan'!L21+'MKR SA EQU FYROM'!L21+'MKR SA EQU Russian Federation'!L21+'MKR SA EQU Serbia'!L21+'MKR SA EQU Switzerland'!L21+'MKR SA EQU Turkey'!L21+'MKR SA EQU Ukraine'!L21+'MKR SA EQU USA'!L21+'MKR SA EQU Euro Area'!L21+'MKR SA EQU OTHER'!L21</f>
        <v>0</v>
      </c>
      <c r="M21" s="822"/>
    </row>
    <row r="22" spans="2:13" s="220" customFormat="1" ht="30" customHeight="1">
      <c r="B22" s="769" t="s">
        <v>642</v>
      </c>
      <c r="C22" s="770" t="s">
        <v>531</v>
      </c>
      <c r="D22" s="771"/>
      <c r="E22" s="772"/>
      <c r="F22" s="773"/>
      <c r="G22" s="823"/>
      <c r="H22" s="824"/>
      <c r="I22" s="825"/>
      <c r="J22" s="825"/>
      <c r="K22" s="825"/>
      <c r="L22" s="775">
        <f>'MKR SA EQU Bulgaria'!L22+'MKR SA EQU Croatia'!L22+'MKR SA EQU Czech Republic'!L22+'MKR SA EQU Denmark'!L22+'MKR SA EQU Egypt'!L22+'MKR SA EQU Hungary'!L22+'MKR SA EQU Iceland'!L22+'MKR SA EQU Liechtenstein'!L22+'MKR SA EQU Norway'!L22+'MKR SA EQU Poland'!L22+'MKR SA EQU Romania'!L22+'MKR SA EQU Sweden'!L22+'MKR SA EQU United Kingdom'!L22+'MKR SA EQU Albania'!L22+'MKR SA EQU Japan'!L22+'MKR SA EQU FYROM'!L22+'MKR SA EQU Russian Federation'!L22+'MKR SA EQU Serbia'!L22+'MKR SA EQU Switzerland'!L22+'MKR SA EQU Turkey'!L22+'MKR SA EQU Ukraine'!L22+'MKR SA EQU USA'!L22+'MKR SA EQU Euro Area'!L22+'MKR SA EQU OTHER'!L22</f>
        <v>0</v>
      </c>
      <c r="M22" s="826"/>
    </row>
    <row r="23" spans="2:13" s="220" customFormat="1" ht="30" customHeight="1" thickBot="1">
      <c r="B23" s="386" t="s">
        <v>18</v>
      </c>
      <c r="C23" s="278" t="s">
        <v>532</v>
      </c>
      <c r="D23" s="279"/>
      <c r="E23" s="279"/>
      <c r="F23" s="280"/>
      <c r="G23" s="827"/>
      <c r="H23" s="828"/>
      <c r="I23" s="829"/>
      <c r="J23" s="829"/>
      <c r="K23" s="829"/>
      <c r="L23" s="776">
        <f>'MKR SA EQU Bulgaria'!L23+'MKR SA EQU Croatia'!L23+'MKR SA EQU Czech Republic'!L23+'MKR SA EQU Denmark'!L23+'MKR SA EQU Egypt'!L23+'MKR SA EQU Hungary'!L23+'MKR SA EQU Iceland'!L23+'MKR SA EQU Liechtenstein'!L23+'MKR SA EQU Norway'!L23+'MKR SA EQU Poland'!L23+'MKR SA EQU Romania'!L23+'MKR SA EQU Sweden'!L23+'MKR SA EQU United Kingdom'!L23+'MKR SA EQU Albania'!L23+'MKR SA EQU Japan'!L23+'MKR SA EQU FYROM'!L23+'MKR SA EQU Russian Federation'!L23+'MKR SA EQU Serbia'!L23+'MKR SA EQU Switzerland'!L23+'MKR SA EQU Turkey'!L23+'MKR SA EQU Ukraine'!L23+'MKR SA EQU USA'!L23+'MKR SA EQU Euro Area'!L23+'MKR SA EQU OTHER'!L23</f>
        <v>0</v>
      </c>
      <c r="M23" s="830"/>
    </row>
  </sheetData>
  <sheetProtection algorithmName="SHA-512" hashValue="oMKQkNCl0312EuJHHEQsC4ME0MDt9kYtNt2vzcDMmW4N3ElBLMnwrZx/WcVToFhPAVD1P1E81N0dEuf+GFduIg==" saltValue="I92LeXriPHXibPWA1SCyig==" spinCount="100000" sheet="1" objects="1" scenarios="1"/>
  <mergeCells count="11">
    <mergeCell ref="C13:F13"/>
    <mergeCell ref="C14:F14"/>
    <mergeCell ref="B2:M2"/>
    <mergeCell ref="H6:K6"/>
    <mergeCell ref="L6:L9"/>
    <mergeCell ref="M6:M9"/>
    <mergeCell ref="G7:H7"/>
    <mergeCell ref="I7:J8"/>
    <mergeCell ref="K7:K9"/>
    <mergeCell ref="G8:G9"/>
    <mergeCell ref="H8:H9"/>
  </mergeCells>
  <printOptions horizontalCentered="1"/>
  <pageMargins left="0.27559055118110237" right="0.15748031496062992" top="0.78740157480314965" bottom="0.78740157480314965" header="0.31496062992125984" footer="0.31496062992125984"/>
  <pageSetup paperSize="9" scale="36" orientation="landscape" r:id="rId1"/>
  <headerFooter scaleWithDoc="0">
    <oddHeader>&amp;CEN
ANNEX I</oddHeader>
    <oddFooter>&amp;C&amp;P</odd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31">
    <tabColor theme="4" tint="0.59999389629810485"/>
  </sheetPr>
  <dimension ref="B1:M23"/>
  <sheetViews>
    <sheetView showGridLines="0" zoomScale="70" zoomScaleNormal="70" zoomScaleSheetLayoutView="100" zoomScalePageLayoutView="70" workbookViewId="0">
      <selection activeCell="L20" sqref="L20"/>
    </sheetView>
  </sheetViews>
  <sheetFormatPr defaultColWidth="10" defaultRowHeight="12.75"/>
  <cols>
    <col min="1" max="1" width="2.625" style="354" customWidth="1"/>
    <col min="2" max="2" width="13.5" style="355" customWidth="1"/>
    <col min="3" max="3" width="5.125" style="354" customWidth="1"/>
    <col min="4" max="4" width="5.875" style="354" customWidth="1"/>
    <col min="5" max="5" width="33.25" style="354" customWidth="1"/>
    <col min="6" max="6" width="49.125" style="354" customWidth="1"/>
    <col min="7" max="11" width="15" style="355" customWidth="1"/>
    <col min="12" max="12" width="20" style="354" customWidth="1"/>
    <col min="13" max="13" width="16.875" style="354" customWidth="1"/>
    <col min="14" max="16384" width="10" style="354"/>
  </cols>
  <sheetData>
    <row r="1" spans="2:13" ht="13.5" thickBot="1"/>
    <row r="2" spans="2:13" s="356" customFormat="1" ht="31.5" customHeight="1" thickBot="1">
      <c r="B2" s="1447" t="s">
        <v>818</v>
      </c>
      <c r="C2" s="1448"/>
      <c r="D2" s="1448"/>
      <c r="E2" s="1448"/>
      <c r="F2" s="1448"/>
      <c r="G2" s="1448"/>
      <c r="H2" s="1448"/>
      <c r="I2" s="1448"/>
      <c r="J2" s="1448"/>
      <c r="K2" s="1448"/>
      <c r="L2" s="1448"/>
      <c r="M2" s="1449"/>
    </row>
    <row r="3" spans="2:13" s="573" customFormat="1" ht="12" customHeight="1">
      <c r="B3" s="572"/>
      <c r="C3" s="572"/>
      <c r="D3" s="572"/>
      <c r="E3" s="572"/>
      <c r="F3" s="572"/>
      <c r="G3" s="572"/>
      <c r="H3" s="572"/>
      <c r="I3" s="572"/>
      <c r="J3" s="572"/>
      <c r="K3" s="572"/>
      <c r="L3" s="572"/>
      <c r="M3" s="572"/>
    </row>
    <row r="4" spans="2:13" s="358" customFormat="1" ht="28.5" customHeight="1">
      <c r="B4" s="359"/>
      <c r="C4" s="360" t="s">
        <v>636</v>
      </c>
      <c r="F4" s="516" t="s">
        <v>821</v>
      </c>
      <c r="G4" s="361"/>
      <c r="H4" s="361"/>
      <c r="I4" s="359"/>
      <c r="J4" s="359"/>
      <c r="K4" s="359"/>
    </row>
    <row r="5" spans="2:13" s="358" customFormat="1" ht="9" customHeight="1" thickBot="1">
      <c r="B5" s="359"/>
      <c r="C5" s="362"/>
      <c r="G5" s="361"/>
      <c r="H5" s="361"/>
      <c r="I5" s="359"/>
      <c r="J5" s="359"/>
      <c r="K5" s="359"/>
    </row>
    <row r="6" spans="2:13" ht="24" customHeight="1">
      <c r="B6" s="1139"/>
      <c r="C6" s="364"/>
      <c r="D6" s="364"/>
      <c r="E6" s="364"/>
      <c r="F6" s="365"/>
      <c r="G6" s="366"/>
      <c r="H6" s="1450" t="s">
        <v>477</v>
      </c>
      <c r="I6" s="1451"/>
      <c r="J6" s="1451"/>
      <c r="K6" s="1452"/>
      <c r="L6" s="1453" t="s">
        <v>449</v>
      </c>
      <c r="M6" s="1456" t="s">
        <v>478</v>
      </c>
    </row>
    <row r="7" spans="2:13" ht="24" customHeight="1">
      <c r="B7" s="367"/>
      <c r="C7" s="368"/>
      <c r="D7" s="368"/>
      <c r="E7" s="368"/>
      <c r="F7" s="369"/>
      <c r="G7" s="1459" t="s">
        <v>479</v>
      </c>
      <c r="H7" s="1460"/>
      <c r="I7" s="1471" t="s">
        <v>480</v>
      </c>
      <c r="J7" s="1472"/>
      <c r="K7" s="1472" t="s">
        <v>481</v>
      </c>
      <c r="L7" s="1454"/>
      <c r="M7" s="1457"/>
    </row>
    <row r="8" spans="2:13" ht="63.75" customHeight="1">
      <c r="B8" s="367"/>
      <c r="C8" s="368"/>
      <c r="D8" s="368"/>
      <c r="E8" s="368"/>
      <c r="F8" s="369"/>
      <c r="G8" s="1466" t="s">
        <v>482</v>
      </c>
      <c r="H8" s="1466" t="s">
        <v>483</v>
      </c>
      <c r="I8" s="1463"/>
      <c r="J8" s="1464"/>
      <c r="K8" s="1465"/>
      <c r="L8" s="1454"/>
      <c r="M8" s="1457"/>
    </row>
    <row r="9" spans="2:13" ht="63" customHeight="1">
      <c r="B9" s="367"/>
      <c r="C9" s="368"/>
      <c r="D9" s="368"/>
      <c r="E9" s="368"/>
      <c r="F9" s="369"/>
      <c r="G9" s="1467"/>
      <c r="H9" s="1467"/>
      <c r="I9" s="370" t="s">
        <v>482</v>
      </c>
      <c r="J9" s="370" t="s">
        <v>483</v>
      </c>
      <c r="K9" s="1464"/>
      <c r="L9" s="1455"/>
      <c r="M9" s="1458"/>
    </row>
    <row r="10" spans="2:13" s="371" customFormat="1" ht="25.5" customHeight="1">
      <c r="B10" s="372"/>
      <c r="C10" s="373"/>
      <c r="D10" s="373"/>
      <c r="E10" s="373"/>
      <c r="F10" s="374"/>
      <c r="G10" s="375" t="s">
        <v>775</v>
      </c>
      <c r="H10" s="375" t="s">
        <v>776</v>
      </c>
      <c r="I10" s="375" t="s">
        <v>777</v>
      </c>
      <c r="J10" s="375" t="s">
        <v>778</v>
      </c>
      <c r="K10" s="375" t="s">
        <v>779</v>
      </c>
      <c r="L10" s="376" t="s">
        <v>780</v>
      </c>
      <c r="M10" s="377" t="s">
        <v>781</v>
      </c>
    </row>
    <row r="11" spans="2:13" ht="30" customHeight="1">
      <c r="B11" s="378" t="s">
        <v>775</v>
      </c>
      <c r="C11" s="574" t="s">
        <v>637</v>
      </c>
      <c r="D11" s="575"/>
      <c r="E11" s="575"/>
      <c r="F11" s="576"/>
      <c r="G11" s="796"/>
      <c r="H11" s="797"/>
      <c r="I11" s="797"/>
      <c r="J11" s="797"/>
      <c r="K11" s="797"/>
      <c r="L11" s="798">
        <f>L12+L17+L18</f>
        <v>0</v>
      </c>
      <c r="M11" s="799">
        <f>L11*12.5</f>
        <v>0</v>
      </c>
    </row>
    <row r="12" spans="2:13" ht="30" customHeight="1">
      <c r="B12" s="378" t="s">
        <v>776</v>
      </c>
      <c r="C12" s="577" t="s">
        <v>486</v>
      </c>
      <c r="D12" s="575"/>
      <c r="E12" s="575"/>
      <c r="F12" s="576"/>
      <c r="G12" s="798">
        <f>G15+G16</f>
        <v>0</v>
      </c>
      <c r="H12" s="798">
        <f>H15+H16</f>
        <v>0</v>
      </c>
      <c r="I12" s="798">
        <f>I15+I16</f>
        <v>0</v>
      </c>
      <c r="J12" s="798">
        <f>J15+J16</f>
        <v>0</v>
      </c>
      <c r="K12" s="798">
        <f>ABS(I12-J12)</f>
        <v>0</v>
      </c>
      <c r="L12" s="798">
        <f>K12*8%</f>
        <v>0</v>
      </c>
      <c r="M12" s="800"/>
    </row>
    <row r="13" spans="2:13" ht="30" customHeight="1">
      <c r="B13" s="378" t="s">
        <v>819</v>
      </c>
      <c r="C13" s="1468" t="s">
        <v>488</v>
      </c>
      <c r="D13" s="1469"/>
      <c r="E13" s="1469"/>
      <c r="F13" s="1470"/>
      <c r="G13" s="801"/>
      <c r="H13" s="802"/>
      <c r="I13" s="803"/>
      <c r="J13" s="803"/>
      <c r="K13" s="803"/>
      <c r="L13" s="803"/>
      <c r="M13" s="800"/>
    </row>
    <row r="14" spans="2:13" ht="30" customHeight="1">
      <c r="B14" s="378" t="s">
        <v>820</v>
      </c>
      <c r="C14" s="1468" t="s">
        <v>490</v>
      </c>
      <c r="D14" s="1469"/>
      <c r="E14" s="1469"/>
      <c r="F14" s="1470"/>
      <c r="G14" s="801"/>
      <c r="H14" s="802"/>
      <c r="I14" s="803"/>
      <c r="J14" s="803"/>
      <c r="K14" s="803"/>
      <c r="L14" s="803"/>
      <c r="M14" s="800"/>
    </row>
    <row r="15" spans="2:13" ht="30" customHeight="1">
      <c r="B15" s="378" t="s">
        <v>777</v>
      </c>
      <c r="C15" s="1138" t="s">
        <v>640</v>
      </c>
      <c r="D15" s="578"/>
      <c r="E15" s="575"/>
      <c r="F15" s="576"/>
      <c r="G15" s="801"/>
      <c r="H15" s="802"/>
      <c r="I15" s="802"/>
      <c r="J15" s="802"/>
      <c r="K15" s="803"/>
      <c r="L15" s="803"/>
      <c r="M15" s="800"/>
    </row>
    <row r="16" spans="2:13" ht="30" customHeight="1">
      <c r="B16" s="378" t="s">
        <v>778</v>
      </c>
      <c r="C16" s="1138" t="s">
        <v>641</v>
      </c>
      <c r="D16" s="578"/>
      <c r="E16" s="575"/>
      <c r="F16" s="576"/>
      <c r="G16" s="801"/>
      <c r="H16" s="802"/>
      <c r="I16" s="802"/>
      <c r="J16" s="802"/>
      <c r="K16" s="803"/>
      <c r="L16" s="803"/>
      <c r="M16" s="800"/>
    </row>
    <row r="17" spans="2:13" ht="30" customHeight="1">
      <c r="B17" s="378" t="s">
        <v>779</v>
      </c>
      <c r="C17" s="577" t="s">
        <v>511</v>
      </c>
      <c r="D17" s="575"/>
      <c r="E17" s="575"/>
      <c r="F17" s="576"/>
      <c r="G17" s="801"/>
      <c r="H17" s="802"/>
      <c r="I17" s="802"/>
      <c r="J17" s="802"/>
      <c r="K17" s="798">
        <f>ABS(I17+J17)</f>
        <v>0</v>
      </c>
      <c r="L17" s="798">
        <f>K17*8%</f>
        <v>0</v>
      </c>
      <c r="M17" s="800"/>
    </row>
    <row r="18" spans="2:13" ht="30" customHeight="1">
      <c r="B18" s="385" t="s">
        <v>786</v>
      </c>
      <c r="C18" s="577" t="s">
        <v>526</v>
      </c>
      <c r="D18" s="575"/>
      <c r="E18" s="575"/>
      <c r="F18" s="576"/>
      <c r="G18" s="804"/>
      <c r="H18" s="804"/>
      <c r="I18" s="804"/>
      <c r="J18" s="804"/>
      <c r="K18" s="804"/>
      <c r="L18" s="798">
        <f>L19+L20+L21+L22+L23</f>
        <v>0</v>
      </c>
      <c r="M18" s="800"/>
    </row>
    <row r="19" spans="2:13" s="220" customFormat="1" ht="30" customHeight="1">
      <c r="B19" s="251" t="s">
        <v>787</v>
      </c>
      <c r="C19" s="536" t="s">
        <v>527</v>
      </c>
      <c r="D19" s="558"/>
      <c r="E19" s="537"/>
      <c r="F19" s="559"/>
      <c r="G19" s="805"/>
      <c r="H19" s="804"/>
      <c r="I19" s="804"/>
      <c r="J19" s="804"/>
      <c r="K19" s="804"/>
      <c r="L19" s="802"/>
      <c r="M19" s="800"/>
    </row>
    <row r="20" spans="2:13" s="220" customFormat="1" ht="30" customHeight="1">
      <c r="B20" s="251" t="s">
        <v>788</v>
      </c>
      <c r="C20" s="536" t="s">
        <v>528</v>
      </c>
      <c r="D20" s="558"/>
      <c r="E20" s="537"/>
      <c r="F20" s="559"/>
      <c r="G20" s="805"/>
      <c r="H20" s="804"/>
      <c r="I20" s="804"/>
      <c r="J20" s="804"/>
      <c r="K20" s="804"/>
      <c r="L20" s="802"/>
      <c r="M20" s="800"/>
    </row>
    <row r="21" spans="2:13" s="220" customFormat="1" ht="30" customHeight="1">
      <c r="B21" s="251" t="s">
        <v>789</v>
      </c>
      <c r="C21" s="536" t="s">
        <v>529</v>
      </c>
      <c r="D21" s="558"/>
      <c r="E21" s="537"/>
      <c r="F21" s="559"/>
      <c r="G21" s="805"/>
      <c r="H21" s="804"/>
      <c r="I21" s="804"/>
      <c r="J21" s="804"/>
      <c r="K21" s="804"/>
      <c r="L21" s="802"/>
      <c r="M21" s="800"/>
    </row>
    <row r="22" spans="2:13" s="220" customFormat="1" ht="30" customHeight="1">
      <c r="B22" s="769" t="s">
        <v>642</v>
      </c>
      <c r="C22" s="536" t="s">
        <v>531</v>
      </c>
      <c r="D22" s="558"/>
      <c r="E22" s="537"/>
      <c r="F22" s="559"/>
      <c r="G22" s="806"/>
      <c r="H22" s="807"/>
      <c r="I22" s="807"/>
      <c r="J22" s="807"/>
      <c r="K22" s="807"/>
      <c r="L22" s="802"/>
      <c r="M22" s="808"/>
    </row>
    <row r="23" spans="2:13" s="220" customFormat="1" ht="30" customHeight="1" thickBot="1">
      <c r="B23" s="386" t="s">
        <v>790</v>
      </c>
      <c r="C23" s="564" t="s">
        <v>532</v>
      </c>
      <c r="D23" s="565"/>
      <c r="E23" s="565"/>
      <c r="F23" s="566"/>
      <c r="G23" s="809"/>
      <c r="H23" s="810"/>
      <c r="I23" s="810"/>
      <c r="J23" s="810"/>
      <c r="K23" s="810"/>
      <c r="L23" s="811"/>
      <c r="M23" s="812"/>
    </row>
  </sheetData>
  <sheetProtection algorithmName="SHA-512" hashValue="gQECauAkR3UXCq+aeG1uvLAY44NyPg+Uw9T8f3BCMNZcmgI5o1FD9+1v84cAYjKgusmBWBqOsThKJD2cLx5Wvg==" saltValue="GVdBjY4sB8SqneJlOFiJ8w==" spinCount="100000" sheet="1" objects="1" scenarios="1"/>
  <mergeCells count="11">
    <mergeCell ref="C13:F13"/>
    <mergeCell ref="C14:F14"/>
    <mergeCell ref="B2:M2"/>
    <mergeCell ref="H6:K6"/>
    <mergeCell ref="L6:L9"/>
    <mergeCell ref="M6:M9"/>
    <mergeCell ref="G7:H7"/>
    <mergeCell ref="I7:J8"/>
    <mergeCell ref="K7:K9"/>
    <mergeCell ref="G8:G9"/>
    <mergeCell ref="H8:H9"/>
  </mergeCells>
  <printOptions horizontalCentered="1" verticalCentered="1"/>
  <pageMargins left="0.31496062992125984" right="0.31496062992125984" top="0.74803149606299213" bottom="0.74803149606299213" header="0.31496062992125984" footer="0.31496062992125984"/>
  <pageSetup paperSize="9" scale="50" orientation="landscape" r:id="rId1"/>
  <headerFooter scaleWithDoc="0"/>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32">
    <tabColor theme="4" tint="0.59999389629810485"/>
  </sheetPr>
  <dimension ref="B1:M23"/>
  <sheetViews>
    <sheetView showGridLines="0" zoomScale="70" zoomScaleNormal="70" zoomScaleSheetLayoutView="100" zoomScalePageLayoutView="70" workbookViewId="0">
      <selection activeCell="L21" sqref="L21"/>
    </sheetView>
  </sheetViews>
  <sheetFormatPr defaultColWidth="10" defaultRowHeight="12.75"/>
  <cols>
    <col min="1" max="1" width="2.625" style="354" customWidth="1"/>
    <col min="2" max="2" width="13.5" style="355" customWidth="1"/>
    <col min="3" max="3" width="5.125" style="354" customWidth="1"/>
    <col min="4" max="4" width="5.875" style="354" customWidth="1"/>
    <col min="5" max="5" width="33.25" style="354" customWidth="1"/>
    <col min="6" max="6" width="49.125" style="354" customWidth="1"/>
    <col min="7" max="11" width="15" style="355" customWidth="1"/>
    <col min="12" max="12" width="20" style="354" customWidth="1"/>
    <col min="13" max="13" width="16.875" style="354" customWidth="1"/>
    <col min="14" max="16384" width="10" style="354"/>
  </cols>
  <sheetData>
    <row r="1" spans="2:13" ht="13.5" thickBot="1"/>
    <row r="2" spans="2:13" s="356" customFormat="1" ht="31.5" customHeight="1" thickBot="1">
      <c r="B2" s="1447" t="s">
        <v>818</v>
      </c>
      <c r="C2" s="1448"/>
      <c r="D2" s="1448"/>
      <c r="E2" s="1448"/>
      <c r="F2" s="1448"/>
      <c r="G2" s="1448"/>
      <c r="H2" s="1448"/>
      <c r="I2" s="1448"/>
      <c r="J2" s="1448"/>
      <c r="K2" s="1448"/>
      <c r="L2" s="1448"/>
      <c r="M2" s="1449"/>
    </row>
    <row r="3" spans="2:13" s="573" customFormat="1" ht="12" customHeight="1">
      <c r="B3" s="572"/>
      <c r="C3" s="572"/>
      <c r="D3" s="572"/>
      <c r="E3" s="572"/>
      <c r="F3" s="572"/>
      <c r="G3" s="572"/>
      <c r="H3" s="572"/>
      <c r="I3" s="572"/>
      <c r="J3" s="572"/>
      <c r="K3" s="572"/>
      <c r="L3" s="572"/>
      <c r="M3" s="572"/>
    </row>
    <row r="4" spans="2:13" s="358" customFormat="1" ht="28.5" customHeight="1">
      <c r="B4" s="359"/>
      <c r="C4" s="360" t="s">
        <v>636</v>
      </c>
      <c r="F4" s="516" t="s">
        <v>1007</v>
      </c>
      <c r="G4" s="361"/>
      <c r="H4" s="361"/>
      <c r="I4" s="359"/>
      <c r="J4" s="359"/>
      <c r="K4" s="359"/>
    </row>
    <row r="5" spans="2:13" s="358" customFormat="1" ht="9" customHeight="1" thickBot="1">
      <c r="B5" s="359"/>
      <c r="C5" s="362"/>
      <c r="G5" s="361"/>
      <c r="H5" s="361"/>
      <c r="I5" s="359"/>
      <c r="J5" s="359"/>
      <c r="K5" s="359"/>
    </row>
    <row r="6" spans="2:13" ht="24" customHeight="1">
      <c r="B6" s="1139"/>
      <c r="C6" s="364"/>
      <c r="D6" s="364"/>
      <c r="E6" s="364"/>
      <c r="F6" s="365"/>
      <c r="G6" s="366"/>
      <c r="H6" s="1450" t="s">
        <v>477</v>
      </c>
      <c r="I6" s="1451"/>
      <c r="J6" s="1451"/>
      <c r="K6" s="1452"/>
      <c r="L6" s="1453" t="s">
        <v>449</v>
      </c>
      <c r="M6" s="1456" t="s">
        <v>478</v>
      </c>
    </row>
    <row r="7" spans="2:13" ht="24" customHeight="1">
      <c r="B7" s="367"/>
      <c r="C7" s="368"/>
      <c r="D7" s="368"/>
      <c r="E7" s="368"/>
      <c r="F7" s="369"/>
      <c r="G7" s="1459" t="s">
        <v>479</v>
      </c>
      <c r="H7" s="1460"/>
      <c r="I7" s="1471" t="s">
        <v>480</v>
      </c>
      <c r="J7" s="1472"/>
      <c r="K7" s="1472" t="s">
        <v>481</v>
      </c>
      <c r="L7" s="1454"/>
      <c r="M7" s="1457"/>
    </row>
    <row r="8" spans="2:13" ht="63.75" customHeight="1">
      <c r="B8" s="367"/>
      <c r="C8" s="368"/>
      <c r="D8" s="368"/>
      <c r="E8" s="368"/>
      <c r="F8" s="369"/>
      <c r="G8" s="1466" t="s">
        <v>482</v>
      </c>
      <c r="H8" s="1466" t="s">
        <v>483</v>
      </c>
      <c r="I8" s="1463"/>
      <c r="J8" s="1464"/>
      <c r="K8" s="1465"/>
      <c r="L8" s="1454"/>
      <c r="M8" s="1457"/>
    </row>
    <row r="9" spans="2:13" ht="63" customHeight="1">
      <c r="B9" s="367"/>
      <c r="C9" s="368"/>
      <c r="D9" s="368"/>
      <c r="E9" s="368"/>
      <c r="F9" s="369"/>
      <c r="G9" s="1467"/>
      <c r="H9" s="1467"/>
      <c r="I9" s="370" t="s">
        <v>482</v>
      </c>
      <c r="J9" s="370" t="s">
        <v>483</v>
      </c>
      <c r="K9" s="1464"/>
      <c r="L9" s="1455"/>
      <c r="M9" s="1458"/>
    </row>
    <row r="10" spans="2:13" s="371" customFormat="1" ht="25.5" customHeight="1">
      <c r="B10" s="372"/>
      <c r="C10" s="373"/>
      <c r="D10" s="373"/>
      <c r="E10" s="373"/>
      <c r="F10" s="374"/>
      <c r="G10" s="375" t="s">
        <v>775</v>
      </c>
      <c r="H10" s="375" t="s">
        <v>776</v>
      </c>
      <c r="I10" s="375" t="s">
        <v>777</v>
      </c>
      <c r="J10" s="375" t="s">
        <v>778</v>
      </c>
      <c r="K10" s="375" t="s">
        <v>779</v>
      </c>
      <c r="L10" s="376" t="s">
        <v>780</v>
      </c>
      <c r="M10" s="377" t="s">
        <v>781</v>
      </c>
    </row>
    <row r="11" spans="2:13" ht="30" customHeight="1">
      <c r="B11" s="378" t="s">
        <v>775</v>
      </c>
      <c r="C11" s="574" t="s">
        <v>637</v>
      </c>
      <c r="D11" s="575"/>
      <c r="E11" s="575"/>
      <c r="F11" s="576"/>
      <c r="G11" s="796"/>
      <c r="H11" s="797"/>
      <c r="I11" s="797"/>
      <c r="J11" s="797"/>
      <c r="K11" s="797"/>
      <c r="L11" s="798">
        <f>L12+L17+L18</f>
        <v>0</v>
      </c>
      <c r="M11" s="799">
        <f>L11*12.5</f>
        <v>0</v>
      </c>
    </row>
    <row r="12" spans="2:13" ht="30" customHeight="1">
      <c r="B12" s="378" t="s">
        <v>776</v>
      </c>
      <c r="C12" s="577" t="s">
        <v>486</v>
      </c>
      <c r="D12" s="575"/>
      <c r="E12" s="575"/>
      <c r="F12" s="576"/>
      <c r="G12" s="798">
        <f>G15+G16</f>
        <v>0</v>
      </c>
      <c r="H12" s="798">
        <f>H15+H16</f>
        <v>0</v>
      </c>
      <c r="I12" s="798">
        <f>I15+I16</f>
        <v>0</v>
      </c>
      <c r="J12" s="798">
        <f>J15+J16</f>
        <v>0</v>
      </c>
      <c r="K12" s="798">
        <f>ABS(I12-J12)</f>
        <v>0</v>
      </c>
      <c r="L12" s="798">
        <f>K12*8%</f>
        <v>0</v>
      </c>
      <c r="M12" s="800"/>
    </row>
    <row r="13" spans="2:13" ht="30" customHeight="1">
      <c r="B13" s="378" t="s">
        <v>819</v>
      </c>
      <c r="C13" s="1468" t="s">
        <v>488</v>
      </c>
      <c r="D13" s="1469"/>
      <c r="E13" s="1469"/>
      <c r="F13" s="1470"/>
      <c r="G13" s="801"/>
      <c r="H13" s="802"/>
      <c r="I13" s="803"/>
      <c r="J13" s="803"/>
      <c r="K13" s="803"/>
      <c r="L13" s="803"/>
      <c r="M13" s="800"/>
    </row>
    <row r="14" spans="2:13" ht="30" customHeight="1">
      <c r="B14" s="378" t="s">
        <v>820</v>
      </c>
      <c r="C14" s="1468" t="s">
        <v>490</v>
      </c>
      <c r="D14" s="1469"/>
      <c r="E14" s="1469"/>
      <c r="F14" s="1470"/>
      <c r="G14" s="801"/>
      <c r="H14" s="802"/>
      <c r="I14" s="803"/>
      <c r="J14" s="803"/>
      <c r="K14" s="803"/>
      <c r="L14" s="803"/>
      <c r="M14" s="800"/>
    </row>
    <row r="15" spans="2:13" ht="30" customHeight="1">
      <c r="B15" s="378" t="s">
        <v>777</v>
      </c>
      <c r="C15" s="1138" t="s">
        <v>640</v>
      </c>
      <c r="D15" s="578"/>
      <c r="E15" s="575"/>
      <c r="F15" s="576"/>
      <c r="G15" s="801"/>
      <c r="H15" s="802"/>
      <c r="I15" s="802"/>
      <c r="J15" s="802"/>
      <c r="K15" s="803"/>
      <c r="L15" s="803"/>
      <c r="M15" s="800"/>
    </row>
    <row r="16" spans="2:13" ht="30" customHeight="1">
      <c r="B16" s="378" t="s">
        <v>778</v>
      </c>
      <c r="C16" s="1138" t="s">
        <v>641</v>
      </c>
      <c r="D16" s="578"/>
      <c r="E16" s="575"/>
      <c r="F16" s="576"/>
      <c r="G16" s="801"/>
      <c r="H16" s="802"/>
      <c r="I16" s="802"/>
      <c r="J16" s="802"/>
      <c r="K16" s="803"/>
      <c r="L16" s="803"/>
      <c r="M16" s="800"/>
    </row>
    <row r="17" spans="2:13" ht="30" customHeight="1">
      <c r="B17" s="378" t="s">
        <v>779</v>
      </c>
      <c r="C17" s="577" t="s">
        <v>511</v>
      </c>
      <c r="D17" s="575"/>
      <c r="E17" s="575"/>
      <c r="F17" s="576"/>
      <c r="G17" s="801"/>
      <c r="H17" s="802"/>
      <c r="I17" s="802"/>
      <c r="J17" s="802"/>
      <c r="K17" s="798">
        <f>ABS(I17+J17)</f>
        <v>0</v>
      </c>
      <c r="L17" s="798">
        <f>K17*8%</f>
        <v>0</v>
      </c>
      <c r="M17" s="800"/>
    </row>
    <row r="18" spans="2:13" ht="30" customHeight="1">
      <c r="B18" s="385" t="s">
        <v>786</v>
      </c>
      <c r="C18" s="577" t="s">
        <v>526</v>
      </c>
      <c r="D18" s="575"/>
      <c r="E18" s="575"/>
      <c r="F18" s="576"/>
      <c r="G18" s="804"/>
      <c r="H18" s="804"/>
      <c r="I18" s="804"/>
      <c r="J18" s="804"/>
      <c r="K18" s="804"/>
      <c r="L18" s="798">
        <f>L19+L20+L21+L22+L23</f>
        <v>0</v>
      </c>
      <c r="M18" s="800"/>
    </row>
    <row r="19" spans="2:13" s="220" customFormat="1" ht="30" customHeight="1">
      <c r="B19" s="251" t="s">
        <v>787</v>
      </c>
      <c r="C19" s="536" t="s">
        <v>527</v>
      </c>
      <c r="D19" s="558"/>
      <c r="E19" s="537"/>
      <c r="F19" s="559"/>
      <c r="G19" s="805"/>
      <c r="H19" s="804"/>
      <c r="I19" s="804"/>
      <c r="J19" s="804"/>
      <c r="K19" s="804"/>
      <c r="L19" s="802"/>
      <c r="M19" s="800"/>
    </row>
    <row r="20" spans="2:13" s="220" customFormat="1" ht="30" customHeight="1">
      <c r="B20" s="251" t="s">
        <v>788</v>
      </c>
      <c r="C20" s="536" t="s">
        <v>528</v>
      </c>
      <c r="D20" s="558"/>
      <c r="E20" s="537"/>
      <c r="F20" s="559"/>
      <c r="G20" s="805"/>
      <c r="H20" s="804"/>
      <c r="I20" s="804"/>
      <c r="J20" s="804"/>
      <c r="K20" s="804"/>
      <c r="L20" s="802"/>
      <c r="M20" s="800"/>
    </row>
    <row r="21" spans="2:13" s="220" customFormat="1" ht="30" customHeight="1">
      <c r="B21" s="251" t="s">
        <v>789</v>
      </c>
      <c r="C21" s="536" t="s">
        <v>529</v>
      </c>
      <c r="D21" s="558"/>
      <c r="E21" s="537"/>
      <c r="F21" s="559"/>
      <c r="G21" s="805"/>
      <c r="H21" s="804"/>
      <c r="I21" s="804"/>
      <c r="J21" s="804"/>
      <c r="K21" s="804"/>
      <c r="L21" s="802"/>
      <c r="M21" s="800"/>
    </row>
    <row r="22" spans="2:13" s="220" customFormat="1" ht="30" customHeight="1">
      <c r="B22" s="769" t="s">
        <v>642</v>
      </c>
      <c r="C22" s="536" t="s">
        <v>531</v>
      </c>
      <c r="D22" s="558"/>
      <c r="E22" s="537"/>
      <c r="F22" s="559"/>
      <c r="G22" s="806"/>
      <c r="H22" s="807"/>
      <c r="I22" s="807"/>
      <c r="J22" s="807"/>
      <c r="K22" s="807"/>
      <c r="L22" s="802"/>
      <c r="M22" s="808"/>
    </row>
    <row r="23" spans="2:13" s="220" customFormat="1" ht="30" customHeight="1" thickBot="1">
      <c r="B23" s="386" t="s">
        <v>790</v>
      </c>
      <c r="C23" s="564" t="s">
        <v>532</v>
      </c>
      <c r="D23" s="565"/>
      <c r="E23" s="565"/>
      <c r="F23" s="566"/>
      <c r="G23" s="809"/>
      <c r="H23" s="810"/>
      <c r="I23" s="810"/>
      <c r="J23" s="810"/>
      <c r="K23" s="810"/>
      <c r="L23" s="811"/>
      <c r="M23" s="812"/>
    </row>
  </sheetData>
  <sheetProtection algorithmName="SHA-512" hashValue="Ms+SMRr3GrZS884guHjyV5erivkqcwTHD4Vf77jrzXj+zlQonpmsSgLaaPXSOS6r9xb0NFOAA3RCJXcOz9dcVQ==" saltValue="WHoGZG7/vLL3Z/9WL1Kx5w==" spinCount="100000" sheet="1" objects="1" scenarios="1"/>
  <mergeCells count="11">
    <mergeCell ref="C13:F13"/>
    <mergeCell ref="C14:F14"/>
    <mergeCell ref="B2:M2"/>
    <mergeCell ref="H6:K6"/>
    <mergeCell ref="L6:L9"/>
    <mergeCell ref="M6:M9"/>
    <mergeCell ref="G7:H7"/>
    <mergeCell ref="I7:J8"/>
    <mergeCell ref="K7:K9"/>
    <mergeCell ref="G8:G9"/>
    <mergeCell ref="H8:H9"/>
  </mergeCells>
  <printOptions horizontalCentered="1" verticalCentered="1"/>
  <pageMargins left="0.31496062992125984" right="0.31496062992125984" top="0.74803149606299213" bottom="0.74803149606299213" header="0.31496062992125984" footer="0.31496062992125984"/>
  <pageSetup paperSize="9" scale="50" orientation="landscape" r:id="rId1"/>
  <headerFooter scaleWithDoc="0"/>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33">
    <tabColor theme="4" tint="0.59999389629810485"/>
  </sheetPr>
  <dimension ref="B1:M23"/>
  <sheetViews>
    <sheetView showGridLines="0" zoomScale="70" zoomScaleNormal="70" zoomScaleSheetLayoutView="100" zoomScalePageLayoutView="70" workbookViewId="0">
      <selection activeCell="L21" sqref="L21"/>
    </sheetView>
  </sheetViews>
  <sheetFormatPr defaultColWidth="10" defaultRowHeight="12.75"/>
  <cols>
    <col min="1" max="1" width="2.625" style="354" customWidth="1"/>
    <col min="2" max="2" width="13.5" style="355" customWidth="1"/>
    <col min="3" max="3" width="5.125" style="354" customWidth="1"/>
    <col min="4" max="4" width="5.875" style="354" customWidth="1"/>
    <col min="5" max="5" width="33.25" style="354" customWidth="1"/>
    <col min="6" max="6" width="49.125" style="354" customWidth="1"/>
    <col min="7" max="11" width="15" style="355" customWidth="1"/>
    <col min="12" max="12" width="20" style="354" customWidth="1"/>
    <col min="13" max="13" width="16.875" style="354" customWidth="1"/>
    <col min="14" max="16384" width="10" style="354"/>
  </cols>
  <sheetData>
    <row r="1" spans="2:13" ht="13.5" thickBot="1"/>
    <row r="2" spans="2:13" s="356" customFormat="1" ht="31.5" customHeight="1" thickBot="1">
      <c r="B2" s="1447" t="s">
        <v>818</v>
      </c>
      <c r="C2" s="1448"/>
      <c r="D2" s="1448"/>
      <c r="E2" s="1448"/>
      <c r="F2" s="1448"/>
      <c r="G2" s="1448"/>
      <c r="H2" s="1448"/>
      <c r="I2" s="1448"/>
      <c r="J2" s="1448"/>
      <c r="K2" s="1448"/>
      <c r="L2" s="1448"/>
      <c r="M2" s="1449"/>
    </row>
    <row r="3" spans="2:13" s="573" customFormat="1" ht="12" customHeight="1">
      <c r="B3" s="572"/>
      <c r="C3" s="572"/>
      <c r="D3" s="572"/>
      <c r="E3" s="572"/>
      <c r="F3" s="572"/>
      <c r="G3" s="572"/>
      <c r="H3" s="572"/>
      <c r="I3" s="572"/>
      <c r="J3" s="572"/>
      <c r="K3" s="572"/>
      <c r="L3" s="572"/>
      <c r="M3" s="572"/>
    </row>
    <row r="4" spans="2:13" s="358" customFormat="1" ht="28.5" customHeight="1">
      <c r="B4" s="359"/>
      <c r="C4" s="360" t="s">
        <v>636</v>
      </c>
      <c r="F4" s="516" t="s">
        <v>822</v>
      </c>
      <c r="G4" s="361"/>
      <c r="H4" s="361"/>
      <c r="I4" s="359"/>
      <c r="J4" s="359"/>
      <c r="K4" s="359"/>
    </row>
    <row r="5" spans="2:13" s="358" customFormat="1" ht="9" customHeight="1" thickBot="1">
      <c r="B5" s="359"/>
      <c r="C5" s="362"/>
      <c r="G5" s="361"/>
      <c r="H5" s="361"/>
      <c r="I5" s="359"/>
      <c r="J5" s="359"/>
      <c r="K5" s="359"/>
    </row>
    <row r="6" spans="2:13" ht="24" customHeight="1">
      <c r="B6" s="1139"/>
      <c r="C6" s="364"/>
      <c r="D6" s="364"/>
      <c r="E6" s="364"/>
      <c r="F6" s="365"/>
      <c r="G6" s="366"/>
      <c r="H6" s="1450" t="s">
        <v>477</v>
      </c>
      <c r="I6" s="1451"/>
      <c r="J6" s="1451"/>
      <c r="K6" s="1452"/>
      <c r="L6" s="1453" t="s">
        <v>449</v>
      </c>
      <c r="M6" s="1456" t="s">
        <v>478</v>
      </c>
    </row>
    <row r="7" spans="2:13" ht="24" customHeight="1">
      <c r="B7" s="367"/>
      <c r="C7" s="368"/>
      <c r="D7" s="368"/>
      <c r="E7" s="368"/>
      <c r="F7" s="369"/>
      <c r="G7" s="1459" t="s">
        <v>479</v>
      </c>
      <c r="H7" s="1460"/>
      <c r="I7" s="1471" t="s">
        <v>480</v>
      </c>
      <c r="J7" s="1472"/>
      <c r="K7" s="1472" t="s">
        <v>481</v>
      </c>
      <c r="L7" s="1454"/>
      <c r="M7" s="1457"/>
    </row>
    <row r="8" spans="2:13" ht="63.75" customHeight="1">
      <c r="B8" s="367"/>
      <c r="C8" s="368"/>
      <c r="D8" s="368"/>
      <c r="E8" s="368"/>
      <c r="F8" s="369"/>
      <c r="G8" s="1466" t="s">
        <v>482</v>
      </c>
      <c r="H8" s="1466" t="s">
        <v>483</v>
      </c>
      <c r="I8" s="1463"/>
      <c r="J8" s="1464"/>
      <c r="K8" s="1465"/>
      <c r="L8" s="1454"/>
      <c r="M8" s="1457"/>
    </row>
    <row r="9" spans="2:13" ht="63" customHeight="1">
      <c r="B9" s="367"/>
      <c r="C9" s="368"/>
      <c r="D9" s="368"/>
      <c r="E9" s="368"/>
      <c r="F9" s="369"/>
      <c r="G9" s="1467"/>
      <c r="H9" s="1467"/>
      <c r="I9" s="370" t="s">
        <v>482</v>
      </c>
      <c r="J9" s="370" t="s">
        <v>483</v>
      </c>
      <c r="K9" s="1464"/>
      <c r="L9" s="1455"/>
      <c r="M9" s="1458"/>
    </row>
    <row r="10" spans="2:13" s="371" customFormat="1" ht="25.5" customHeight="1">
      <c r="B10" s="372"/>
      <c r="C10" s="373"/>
      <c r="D10" s="373"/>
      <c r="E10" s="373"/>
      <c r="F10" s="374"/>
      <c r="G10" s="375" t="s">
        <v>775</v>
      </c>
      <c r="H10" s="375" t="s">
        <v>776</v>
      </c>
      <c r="I10" s="375" t="s">
        <v>777</v>
      </c>
      <c r="J10" s="375" t="s">
        <v>778</v>
      </c>
      <c r="K10" s="375" t="s">
        <v>779</v>
      </c>
      <c r="L10" s="376" t="s">
        <v>780</v>
      </c>
      <c r="M10" s="377" t="s">
        <v>781</v>
      </c>
    </row>
    <row r="11" spans="2:13" ht="30" customHeight="1">
      <c r="B11" s="378" t="s">
        <v>775</v>
      </c>
      <c r="C11" s="574" t="s">
        <v>637</v>
      </c>
      <c r="D11" s="575"/>
      <c r="E11" s="575"/>
      <c r="F11" s="576"/>
      <c r="G11" s="796"/>
      <c r="H11" s="797"/>
      <c r="I11" s="797"/>
      <c r="J11" s="797"/>
      <c r="K11" s="797"/>
      <c r="L11" s="798">
        <f>L12+L17+L18</f>
        <v>0</v>
      </c>
      <c r="M11" s="799">
        <f>L11*12.5</f>
        <v>0</v>
      </c>
    </row>
    <row r="12" spans="2:13" ht="30" customHeight="1">
      <c r="B12" s="378" t="s">
        <v>776</v>
      </c>
      <c r="C12" s="577" t="s">
        <v>486</v>
      </c>
      <c r="D12" s="575"/>
      <c r="E12" s="575"/>
      <c r="F12" s="576"/>
      <c r="G12" s="798">
        <f>G15+G16</f>
        <v>0</v>
      </c>
      <c r="H12" s="798">
        <f>H15+H16</f>
        <v>0</v>
      </c>
      <c r="I12" s="798">
        <f>I15+I16</f>
        <v>0</v>
      </c>
      <c r="J12" s="798">
        <f>J15+J16</f>
        <v>0</v>
      </c>
      <c r="K12" s="798">
        <f>ABS(I12-J12)</f>
        <v>0</v>
      </c>
      <c r="L12" s="798">
        <f>K12*8%</f>
        <v>0</v>
      </c>
      <c r="M12" s="800"/>
    </row>
    <row r="13" spans="2:13" ht="30" customHeight="1">
      <c r="B13" s="378" t="s">
        <v>819</v>
      </c>
      <c r="C13" s="1468" t="s">
        <v>488</v>
      </c>
      <c r="D13" s="1469"/>
      <c r="E13" s="1469"/>
      <c r="F13" s="1470"/>
      <c r="G13" s="801"/>
      <c r="H13" s="802"/>
      <c r="I13" s="803"/>
      <c r="J13" s="803"/>
      <c r="K13" s="803"/>
      <c r="L13" s="803"/>
      <c r="M13" s="800"/>
    </row>
    <row r="14" spans="2:13" ht="30" customHeight="1">
      <c r="B14" s="378" t="s">
        <v>820</v>
      </c>
      <c r="C14" s="1468" t="s">
        <v>490</v>
      </c>
      <c r="D14" s="1469"/>
      <c r="E14" s="1469"/>
      <c r="F14" s="1470"/>
      <c r="G14" s="801"/>
      <c r="H14" s="802"/>
      <c r="I14" s="803"/>
      <c r="J14" s="803"/>
      <c r="K14" s="803"/>
      <c r="L14" s="803"/>
      <c r="M14" s="800"/>
    </row>
    <row r="15" spans="2:13" ht="30" customHeight="1">
      <c r="B15" s="378" t="s">
        <v>777</v>
      </c>
      <c r="C15" s="1138" t="s">
        <v>640</v>
      </c>
      <c r="D15" s="578"/>
      <c r="E15" s="575"/>
      <c r="F15" s="576"/>
      <c r="G15" s="801"/>
      <c r="H15" s="802"/>
      <c r="I15" s="802"/>
      <c r="J15" s="802"/>
      <c r="K15" s="803"/>
      <c r="L15" s="803"/>
      <c r="M15" s="800"/>
    </row>
    <row r="16" spans="2:13" ht="30" customHeight="1">
      <c r="B16" s="378" t="s">
        <v>778</v>
      </c>
      <c r="C16" s="1138" t="s">
        <v>641</v>
      </c>
      <c r="D16" s="578"/>
      <c r="E16" s="575"/>
      <c r="F16" s="576"/>
      <c r="G16" s="801"/>
      <c r="H16" s="802"/>
      <c r="I16" s="802"/>
      <c r="J16" s="802"/>
      <c r="K16" s="803"/>
      <c r="L16" s="803"/>
      <c r="M16" s="800"/>
    </row>
    <row r="17" spans="2:13" ht="30" customHeight="1">
      <c r="B17" s="378" t="s">
        <v>779</v>
      </c>
      <c r="C17" s="577" t="s">
        <v>511</v>
      </c>
      <c r="D17" s="575"/>
      <c r="E17" s="575"/>
      <c r="F17" s="576"/>
      <c r="G17" s="801"/>
      <c r="H17" s="802"/>
      <c r="I17" s="802"/>
      <c r="J17" s="802"/>
      <c r="K17" s="798">
        <f>ABS(I17+J17)</f>
        <v>0</v>
      </c>
      <c r="L17" s="798">
        <f>K17*8%</f>
        <v>0</v>
      </c>
      <c r="M17" s="800"/>
    </row>
    <row r="18" spans="2:13" ht="30" customHeight="1">
      <c r="B18" s="385" t="s">
        <v>786</v>
      </c>
      <c r="C18" s="577" t="s">
        <v>526</v>
      </c>
      <c r="D18" s="575"/>
      <c r="E18" s="575"/>
      <c r="F18" s="576"/>
      <c r="G18" s="804"/>
      <c r="H18" s="804"/>
      <c r="I18" s="804"/>
      <c r="J18" s="804"/>
      <c r="K18" s="804"/>
      <c r="L18" s="798">
        <f>L19+L20+L21+L22+L23</f>
        <v>0</v>
      </c>
      <c r="M18" s="800"/>
    </row>
    <row r="19" spans="2:13" s="220" customFormat="1" ht="30" customHeight="1">
      <c r="B19" s="251" t="s">
        <v>787</v>
      </c>
      <c r="C19" s="536" t="s">
        <v>527</v>
      </c>
      <c r="D19" s="558"/>
      <c r="E19" s="537"/>
      <c r="F19" s="559"/>
      <c r="G19" s="805"/>
      <c r="H19" s="804"/>
      <c r="I19" s="804"/>
      <c r="J19" s="804"/>
      <c r="K19" s="804"/>
      <c r="L19" s="802"/>
      <c r="M19" s="800"/>
    </row>
    <row r="20" spans="2:13" s="220" customFormat="1" ht="30" customHeight="1">
      <c r="B20" s="251" t="s">
        <v>788</v>
      </c>
      <c r="C20" s="536" t="s">
        <v>528</v>
      </c>
      <c r="D20" s="558"/>
      <c r="E20" s="537"/>
      <c r="F20" s="559"/>
      <c r="G20" s="805"/>
      <c r="H20" s="804"/>
      <c r="I20" s="804"/>
      <c r="J20" s="804"/>
      <c r="K20" s="804"/>
      <c r="L20" s="802"/>
      <c r="M20" s="800"/>
    </row>
    <row r="21" spans="2:13" s="220" customFormat="1" ht="30" customHeight="1">
      <c r="B21" s="251" t="s">
        <v>789</v>
      </c>
      <c r="C21" s="536" t="s">
        <v>529</v>
      </c>
      <c r="D21" s="558"/>
      <c r="E21" s="537"/>
      <c r="F21" s="559"/>
      <c r="G21" s="805"/>
      <c r="H21" s="804"/>
      <c r="I21" s="804"/>
      <c r="J21" s="804"/>
      <c r="K21" s="804"/>
      <c r="L21" s="802"/>
      <c r="M21" s="800"/>
    </row>
    <row r="22" spans="2:13" s="220" customFormat="1" ht="30" customHeight="1">
      <c r="B22" s="769" t="s">
        <v>642</v>
      </c>
      <c r="C22" s="536" t="s">
        <v>531</v>
      </c>
      <c r="D22" s="558"/>
      <c r="E22" s="537"/>
      <c r="F22" s="559"/>
      <c r="G22" s="806"/>
      <c r="H22" s="807"/>
      <c r="I22" s="807"/>
      <c r="J22" s="807"/>
      <c r="K22" s="807"/>
      <c r="L22" s="802"/>
      <c r="M22" s="808"/>
    </row>
    <row r="23" spans="2:13" s="220" customFormat="1" ht="30" customHeight="1" thickBot="1">
      <c r="B23" s="386" t="s">
        <v>790</v>
      </c>
      <c r="C23" s="564" t="s">
        <v>532</v>
      </c>
      <c r="D23" s="565"/>
      <c r="E23" s="565"/>
      <c r="F23" s="566"/>
      <c r="G23" s="809"/>
      <c r="H23" s="810"/>
      <c r="I23" s="810"/>
      <c r="J23" s="810"/>
      <c r="K23" s="810"/>
      <c r="L23" s="811"/>
      <c r="M23" s="812"/>
    </row>
  </sheetData>
  <sheetProtection algorithmName="SHA-512" hashValue="F285w4t9Xea+ubEBvIwIm8W5YGktpjPxz4IUFobmjkT5OhLLyhD/sx4GuWJUOgO0xKhms15hCWyfiYo8u2E14A==" saltValue="P/xQLNH3GcU9jegStMiIsg==" spinCount="100000" sheet="1" objects="1" scenarios="1"/>
  <mergeCells count="11">
    <mergeCell ref="C13:F13"/>
    <mergeCell ref="C14:F14"/>
    <mergeCell ref="B2:M2"/>
    <mergeCell ref="H6:K6"/>
    <mergeCell ref="L6:L9"/>
    <mergeCell ref="M6:M9"/>
    <mergeCell ref="G7:H7"/>
    <mergeCell ref="I7:J8"/>
    <mergeCell ref="K7:K9"/>
    <mergeCell ref="G8:G9"/>
    <mergeCell ref="H8:H9"/>
  </mergeCells>
  <printOptions horizontalCentered="1" verticalCentered="1"/>
  <pageMargins left="0.31496062992125984" right="0.31496062992125984" top="0.74803149606299213" bottom="0.74803149606299213" header="0.31496062992125984" footer="0.31496062992125984"/>
  <pageSetup paperSize="9" scale="50" orientation="landscape" r:id="rId1"/>
  <headerFooter scaleWithDoc="0"/>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Sheet34">
    <tabColor theme="4" tint="0.59999389629810485"/>
  </sheetPr>
  <dimension ref="B1:M23"/>
  <sheetViews>
    <sheetView showGridLines="0" zoomScale="70" zoomScaleNormal="70" zoomScaleSheetLayoutView="100" zoomScalePageLayoutView="70" workbookViewId="0">
      <selection activeCell="L19" sqref="L19"/>
    </sheetView>
  </sheetViews>
  <sheetFormatPr defaultColWidth="10" defaultRowHeight="12.75"/>
  <cols>
    <col min="1" max="1" width="2.625" style="354" customWidth="1"/>
    <col min="2" max="2" width="13.5" style="355" customWidth="1"/>
    <col min="3" max="3" width="5.125" style="354" customWidth="1"/>
    <col min="4" max="4" width="5.875" style="354" customWidth="1"/>
    <col min="5" max="5" width="33.25" style="354" customWidth="1"/>
    <col min="6" max="6" width="49.125" style="354" customWidth="1"/>
    <col min="7" max="11" width="15" style="355" customWidth="1"/>
    <col min="12" max="12" width="20" style="354" customWidth="1"/>
    <col min="13" max="13" width="16.875" style="354" customWidth="1"/>
    <col min="14" max="16384" width="10" style="354"/>
  </cols>
  <sheetData>
    <row r="1" spans="2:13" ht="13.5" thickBot="1"/>
    <row r="2" spans="2:13" s="356" customFormat="1" ht="31.5" customHeight="1" thickBot="1">
      <c r="B2" s="1447" t="s">
        <v>818</v>
      </c>
      <c r="C2" s="1448"/>
      <c r="D2" s="1448"/>
      <c r="E2" s="1448"/>
      <c r="F2" s="1448"/>
      <c r="G2" s="1448"/>
      <c r="H2" s="1448"/>
      <c r="I2" s="1448"/>
      <c r="J2" s="1448"/>
      <c r="K2" s="1448"/>
      <c r="L2" s="1448"/>
      <c r="M2" s="1449"/>
    </row>
    <row r="3" spans="2:13" s="573" customFormat="1" ht="12" customHeight="1">
      <c r="B3" s="572"/>
      <c r="C3" s="572"/>
      <c r="D3" s="572"/>
      <c r="E3" s="572"/>
      <c r="F3" s="572"/>
      <c r="G3" s="572"/>
      <c r="H3" s="572"/>
      <c r="I3" s="572"/>
      <c r="J3" s="572"/>
      <c r="K3" s="572"/>
      <c r="L3" s="572"/>
      <c r="M3" s="572"/>
    </row>
    <row r="4" spans="2:13" s="358" customFormat="1" ht="28.5" customHeight="1">
      <c r="B4" s="359"/>
      <c r="C4" s="360" t="s">
        <v>636</v>
      </c>
      <c r="F4" s="516" t="s">
        <v>823</v>
      </c>
      <c r="G4" s="361"/>
      <c r="H4" s="361"/>
      <c r="I4" s="359"/>
      <c r="J4" s="359"/>
      <c r="K4" s="359"/>
    </row>
    <row r="5" spans="2:13" s="358" customFormat="1" ht="9" customHeight="1" thickBot="1">
      <c r="B5" s="359"/>
      <c r="C5" s="362"/>
      <c r="G5" s="361"/>
      <c r="H5" s="361"/>
      <c r="I5" s="359"/>
      <c r="J5" s="359"/>
      <c r="K5" s="359"/>
    </row>
    <row r="6" spans="2:13" ht="24" customHeight="1">
      <c r="B6" s="1139"/>
      <c r="C6" s="364"/>
      <c r="D6" s="364"/>
      <c r="E6" s="364"/>
      <c r="F6" s="365"/>
      <c r="G6" s="366"/>
      <c r="H6" s="1450" t="s">
        <v>477</v>
      </c>
      <c r="I6" s="1451"/>
      <c r="J6" s="1451"/>
      <c r="K6" s="1452"/>
      <c r="L6" s="1453" t="s">
        <v>449</v>
      </c>
      <c r="M6" s="1456" t="s">
        <v>478</v>
      </c>
    </row>
    <row r="7" spans="2:13" ht="24" customHeight="1">
      <c r="B7" s="367"/>
      <c r="C7" s="368"/>
      <c r="D7" s="368"/>
      <c r="E7" s="368"/>
      <c r="F7" s="369"/>
      <c r="G7" s="1459" t="s">
        <v>479</v>
      </c>
      <c r="H7" s="1460"/>
      <c r="I7" s="1471" t="s">
        <v>480</v>
      </c>
      <c r="J7" s="1472"/>
      <c r="K7" s="1472" t="s">
        <v>481</v>
      </c>
      <c r="L7" s="1454"/>
      <c r="M7" s="1457"/>
    </row>
    <row r="8" spans="2:13" ht="63.75" customHeight="1">
      <c r="B8" s="367"/>
      <c r="C8" s="368"/>
      <c r="D8" s="368"/>
      <c r="E8" s="368"/>
      <c r="F8" s="369"/>
      <c r="G8" s="1466" t="s">
        <v>482</v>
      </c>
      <c r="H8" s="1466" t="s">
        <v>483</v>
      </c>
      <c r="I8" s="1463"/>
      <c r="J8" s="1464"/>
      <c r="K8" s="1465"/>
      <c r="L8" s="1454"/>
      <c r="M8" s="1457"/>
    </row>
    <row r="9" spans="2:13" ht="63" customHeight="1">
      <c r="B9" s="367"/>
      <c r="C9" s="368"/>
      <c r="D9" s="368"/>
      <c r="E9" s="368"/>
      <c r="F9" s="369"/>
      <c r="G9" s="1467"/>
      <c r="H9" s="1467"/>
      <c r="I9" s="370" t="s">
        <v>482</v>
      </c>
      <c r="J9" s="370" t="s">
        <v>483</v>
      </c>
      <c r="K9" s="1464"/>
      <c r="L9" s="1455"/>
      <c r="M9" s="1458"/>
    </row>
    <row r="10" spans="2:13" s="371" customFormat="1" ht="25.5" customHeight="1">
      <c r="B10" s="372"/>
      <c r="C10" s="373"/>
      <c r="D10" s="373"/>
      <c r="E10" s="373"/>
      <c r="F10" s="374"/>
      <c r="G10" s="375" t="s">
        <v>775</v>
      </c>
      <c r="H10" s="375" t="s">
        <v>776</v>
      </c>
      <c r="I10" s="375" t="s">
        <v>777</v>
      </c>
      <c r="J10" s="375" t="s">
        <v>778</v>
      </c>
      <c r="K10" s="375" t="s">
        <v>779</v>
      </c>
      <c r="L10" s="376" t="s">
        <v>780</v>
      </c>
      <c r="M10" s="377" t="s">
        <v>781</v>
      </c>
    </row>
    <row r="11" spans="2:13" ht="30" customHeight="1">
      <c r="B11" s="378" t="s">
        <v>775</v>
      </c>
      <c r="C11" s="574" t="s">
        <v>637</v>
      </c>
      <c r="D11" s="575"/>
      <c r="E11" s="575"/>
      <c r="F11" s="576"/>
      <c r="G11" s="796"/>
      <c r="H11" s="797"/>
      <c r="I11" s="797"/>
      <c r="J11" s="797"/>
      <c r="K11" s="797"/>
      <c r="L11" s="798">
        <f>L12+L17+L18</f>
        <v>0</v>
      </c>
      <c r="M11" s="799">
        <f>L11*12.5</f>
        <v>0</v>
      </c>
    </row>
    <row r="12" spans="2:13" ht="30" customHeight="1">
      <c r="B12" s="378" t="s">
        <v>776</v>
      </c>
      <c r="C12" s="577" t="s">
        <v>486</v>
      </c>
      <c r="D12" s="575"/>
      <c r="E12" s="575"/>
      <c r="F12" s="576"/>
      <c r="G12" s="798">
        <f>G15+G16</f>
        <v>0</v>
      </c>
      <c r="H12" s="798">
        <f>H15+H16</f>
        <v>0</v>
      </c>
      <c r="I12" s="798">
        <f>I15+I16</f>
        <v>0</v>
      </c>
      <c r="J12" s="798">
        <f>J15+J16</f>
        <v>0</v>
      </c>
      <c r="K12" s="798">
        <f>ABS(I12-J12)</f>
        <v>0</v>
      </c>
      <c r="L12" s="798">
        <f>K12*8%</f>
        <v>0</v>
      </c>
      <c r="M12" s="800"/>
    </row>
    <row r="13" spans="2:13" ht="30" customHeight="1">
      <c r="B13" s="378" t="s">
        <v>819</v>
      </c>
      <c r="C13" s="1468" t="s">
        <v>488</v>
      </c>
      <c r="D13" s="1469"/>
      <c r="E13" s="1469"/>
      <c r="F13" s="1470"/>
      <c r="G13" s="801"/>
      <c r="H13" s="802"/>
      <c r="I13" s="803"/>
      <c r="J13" s="803"/>
      <c r="K13" s="803"/>
      <c r="L13" s="803"/>
      <c r="M13" s="800"/>
    </row>
    <row r="14" spans="2:13" ht="30" customHeight="1">
      <c r="B14" s="378" t="s">
        <v>820</v>
      </c>
      <c r="C14" s="1468" t="s">
        <v>490</v>
      </c>
      <c r="D14" s="1469"/>
      <c r="E14" s="1469"/>
      <c r="F14" s="1470"/>
      <c r="G14" s="801"/>
      <c r="H14" s="802"/>
      <c r="I14" s="803"/>
      <c r="J14" s="803"/>
      <c r="K14" s="803"/>
      <c r="L14" s="803"/>
      <c r="M14" s="800"/>
    </row>
    <row r="15" spans="2:13" ht="30" customHeight="1">
      <c r="B15" s="378" t="s">
        <v>777</v>
      </c>
      <c r="C15" s="1138" t="s">
        <v>640</v>
      </c>
      <c r="D15" s="578"/>
      <c r="E15" s="575"/>
      <c r="F15" s="576"/>
      <c r="G15" s="801"/>
      <c r="H15" s="802"/>
      <c r="I15" s="802"/>
      <c r="J15" s="802"/>
      <c r="K15" s="803"/>
      <c r="L15" s="803"/>
      <c r="M15" s="800"/>
    </row>
    <row r="16" spans="2:13" ht="30" customHeight="1">
      <c r="B16" s="378" t="s">
        <v>778</v>
      </c>
      <c r="C16" s="1138" t="s">
        <v>641</v>
      </c>
      <c r="D16" s="578"/>
      <c r="E16" s="575"/>
      <c r="F16" s="576"/>
      <c r="G16" s="801"/>
      <c r="H16" s="802"/>
      <c r="I16" s="802"/>
      <c r="J16" s="802"/>
      <c r="K16" s="803"/>
      <c r="L16" s="803"/>
      <c r="M16" s="800"/>
    </row>
    <row r="17" spans="2:13" ht="30" customHeight="1">
      <c r="B17" s="378" t="s">
        <v>779</v>
      </c>
      <c r="C17" s="577" t="s">
        <v>511</v>
      </c>
      <c r="D17" s="575"/>
      <c r="E17" s="575"/>
      <c r="F17" s="576"/>
      <c r="G17" s="801"/>
      <c r="H17" s="802"/>
      <c r="I17" s="802"/>
      <c r="J17" s="802"/>
      <c r="K17" s="798">
        <f>ABS(I17+J17)</f>
        <v>0</v>
      </c>
      <c r="L17" s="798">
        <f>K17*8%</f>
        <v>0</v>
      </c>
      <c r="M17" s="800"/>
    </row>
    <row r="18" spans="2:13" ht="30" customHeight="1">
      <c r="B18" s="385" t="s">
        <v>786</v>
      </c>
      <c r="C18" s="577" t="s">
        <v>526</v>
      </c>
      <c r="D18" s="575"/>
      <c r="E18" s="575"/>
      <c r="F18" s="576"/>
      <c r="G18" s="804"/>
      <c r="H18" s="804"/>
      <c r="I18" s="804"/>
      <c r="J18" s="804"/>
      <c r="K18" s="804"/>
      <c r="L18" s="798">
        <f>L19+L20+L21+L22+L23</f>
        <v>0</v>
      </c>
      <c r="M18" s="800"/>
    </row>
    <row r="19" spans="2:13" s="220" customFormat="1" ht="30" customHeight="1">
      <c r="B19" s="251" t="s">
        <v>787</v>
      </c>
      <c r="C19" s="536" t="s">
        <v>527</v>
      </c>
      <c r="D19" s="558"/>
      <c r="E19" s="537"/>
      <c r="F19" s="559"/>
      <c r="G19" s="805"/>
      <c r="H19" s="804"/>
      <c r="I19" s="804"/>
      <c r="J19" s="804"/>
      <c r="K19" s="804"/>
      <c r="L19" s="802"/>
      <c r="M19" s="800"/>
    </row>
    <row r="20" spans="2:13" s="220" customFormat="1" ht="30" customHeight="1">
      <c r="B20" s="251" t="s">
        <v>788</v>
      </c>
      <c r="C20" s="536" t="s">
        <v>528</v>
      </c>
      <c r="D20" s="558"/>
      <c r="E20" s="537"/>
      <c r="F20" s="559"/>
      <c r="G20" s="805"/>
      <c r="H20" s="804"/>
      <c r="I20" s="804"/>
      <c r="J20" s="804"/>
      <c r="K20" s="804"/>
      <c r="L20" s="802"/>
      <c r="M20" s="800"/>
    </row>
    <row r="21" spans="2:13" s="220" customFormat="1" ht="30" customHeight="1">
      <c r="B21" s="251" t="s">
        <v>789</v>
      </c>
      <c r="C21" s="536" t="s">
        <v>529</v>
      </c>
      <c r="D21" s="558"/>
      <c r="E21" s="537"/>
      <c r="F21" s="559"/>
      <c r="G21" s="805"/>
      <c r="H21" s="804"/>
      <c r="I21" s="804"/>
      <c r="J21" s="804"/>
      <c r="K21" s="804"/>
      <c r="L21" s="802"/>
      <c r="M21" s="800"/>
    </row>
    <row r="22" spans="2:13" s="220" customFormat="1" ht="30" customHeight="1">
      <c r="B22" s="769" t="s">
        <v>642</v>
      </c>
      <c r="C22" s="536" t="s">
        <v>531</v>
      </c>
      <c r="D22" s="558"/>
      <c r="E22" s="537"/>
      <c r="F22" s="559"/>
      <c r="G22" s="806"/>
      <c r="H22" s="807"/>
      <c r="I22" s="807"/>
      <c r="J22" s="807"/>
      <c r="K22" s="807"/>
      <c r="L22" s="802"/>
      <c r="M22" s="808"/>
    </row>
    <row r="23" spans="2:13" s="220" customFormat="1" ht="30" customHeight="1" thickBot="1">
      <c r="B23" s="386" t="s">
        <v>790</v>
      </c>
      <c r="C23" s="564" t="s">
        <v>532</v>
      </c>
      <c r="D23" s="565"/>
      <c r="E23" s="565"/>
      <c r="F23" s="566"/>
      <c r="G23" s="809"/>
      <c r="H23" s="810"/>
      <c r="I23" s="810"/>
      <c r="J23" s="810"/>
      <c r="K23" s="810"/>
      <c r="L23" s="811"/>
      <c r="M23" s="812"/>
    </row>
  </sheetData>
  <sheetProtection algorithmName="SHA-512" hashValue="ofhca2Tb2yP3hwJmmdwxRHcb5BZHn6AymDfdYsHQORJKT1D1z5tRr0j0ZxrrADhk26dwqf1hhE3T4UaiIUJ3bA==" saltValue="mjTI5W9cGeSxbzocaxnwFg==" spinCount="100000" sheet="1" objects="1" scenarios="1"/>
  <mergeCells count="11">
    <mergeCell ref="C13:F13"/>
    <mergeCell ref="C14:F14"/>
    <mergeCell ref="B2:M2"/>
    <mergeCell ref="H6:K6"/>
    <mergeCell ref="L6:L9"/>
    <mergeCell ref="M6:M9"/>
    <mergeCell ref="G7:H7"/>
    <mergeCell ref="I7:J8"/>
    <mergeCell ref="K7:K9"/>
    <mergeCell ref="G8:G9"/>
    <mergeCell ref="H8:H9"/>
  </mergeCells>
  <printOptions horizontalCentered="1" verticalCentered="1"/>
  <pageMargins left="0.31496062992125984" right="0.31496062992125984" top="0.74803149606299213" bottom="0.74803149606299213" header="0.31496062992125984" footer="0.31496062992125984"/>
  <pageSetup paperSize="9" scale="50" orientation="landscape" r:id="rId1"/>
  <headerFooter scaleWithDoc="0"/>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Sheet36">
    <tabColor theme="4" tint="0.59999389629810485"/>
  </sheetPr>
  <dimension ref="B1:M23"/>
  <sheetViews>
    <sheetView showGridLines="0" zoomScale="70" zoomScaleNormal="70" zoomScaleSheetLayoutView="100" zoomScalePageLayoutView="70" workbookViewId="0">
      <selection activeCell="L21" sqref="L21"/>
    </sheetView>
  </sheetViews>
  <sheetFormatPr defaultColWidth="10" defaultRowHeight="12.75"/>
  <cols>
    <col min="1" max="1" width="2.625" style="354" customWidth="1"/>
    <col min="2" max="2" width="13.5" style="355" customWidth="1"/>
    <col min="3" max="3" width="5.125" style="354" customWidth="1"/>
    <col min="4" max="4" width="5.875" style="354" customWidth="1"/>
    <col min="5" max="5" width="33.25" style="354" customWidth="1"/>
    <col min="6" max="6" width="49.125" style="354" customWidth="1"/>
    <col min="7" max="11" width="15" style="355" customWidth="1"/>
    <col min="12" max="12" width="20" style="354" customWidth="1"/>
    <col min="13" max="13" width="16.875" style="354" customWidth="1"/>
    <col min="14" max="16384" width="10" style="354"/>
  </cols>
  <sheetData>
    <row r="1" spans="2:13" ht="13.5" thickBot="1"/>
    <row r="2" spans="2:13" s="356" customFormat="1" ht="31.5" customHeight="1" thickBot="1">
      <c r="B2" s="1447" t="s">
        <v>818</v>
      </c>
      <c r="C2" s="1448"/>
      <c r="D2" s="1448"/>
      <c r="E2" s="1448"/>
      <c r="F2" s="1448"/>
      <c r="G2" s="1448"/>
      <c r="H2" s="1448"/>
      <c r="I2" s="1448"/>
      <c r="J2" s="1448"/>
      <c r="K2" s="1448"/>
      <c r="L2" s="1448"/>
      <c r="M2" s="1449"/>
    </row>
    <row r="3" spans="2:13" s="573" customFormat="1" ht="12" customHeight="1">
      <c r="B3" s="572"/>
      <c r="C3" s="572"/>
      <c r="D3" s="572"/>
      <c r="E3" s="572"/>
      <c r="F3" s="572"/>
      <c r="G3" s="572"/>
      <c r="H3" s="572"/>
      <c r="I3" s="572"/>
      <c r="J3" s="572"/>
      <c r="K3" s="572"/>
      <c r="L3" s="572"/>
      <c r="M3" s="572"/>
    </row>
    <row r="4" spans="2:13" s="358" customFormat="1" ht="28.5" customHeight="1">
      <c r="B4" s="359"/>
      <c r="C4" s="360" t="s">
        <v>636</v>
      </c>
      <c r="F4" s="516" t="s">
        <v>824</v>
      </c>
      <c r="G4" s="361"/>
      <c r="H4" s="361"/>
      <c r="I4" s="359"/>
      <c r="J4" s="359"/>
      <c r="K4" s="359"/>
    </row>
    <row r="5" spans="2:13" s="358" customFormat="1" ht="9" customHeight="1" thickBot="1">
      <c r="B5" s="359"/>
      <c r="C5" s="362"/>
      <c r="G5" s="361"/>
      <c r="H5" s="361"/>
      <c r="I5" s="359"/>
      <c r="J5" s="359"/>
      <c r="K5" s="359"/>
    </row>
    <row r="6" spans="2:13" ht="24" customHeight="1">
      <c r="B6" s="1139"/>
      <c r="C6" s="364"/>
      <c r="D6" s="364"/>
      <c r="E6" s="364"/>
      <c r="F6" s="365"/>
      <c r="G6" s="366"/>
      <c r="H6" s="1450" t="s">
        <v>477</v>
      </c>
      <c r="I6" s="1451"/>
      <c r="J6" s="1451"/>
      <c r="K6" s="1452"/>
      <c r="L6" s="1453" t="s">
        <v>449</v>
      </c>
      <c r="M6" s="1456" t="s">
        <v>478</v>
      </c>
    </row>
    <row r="7" spans="2:13" ht="24" customHeight="1">
      <c r="B7" s="367"/>
      <c r="C7" s="368"/>
      <c r="D7" s="368"/>
      <c r="E7" s="368"/>
      <c r="F7" s="369"/>
      <c r="G7" s="1459" t="s">
        <v>479</v>
      </c>
      <c r="H7" s="1460"/>
      <c r="I7" s="1471" t="s">
        <v>480</v>
      </c>
      <c r="J7" s="1472"/>
      <c r="K7" s="1472" t="s">
        <v>481</v>
      </c>
      <c r="L7" s="1454"/>
      <c r="M7" s="1457"/>
    </row>
    <row r="8" spans="2:13" ht="63.75" customHeight="1">
      <c r="B8" s="367"/>
      <c r="C8" s="368"/>
      <c r="D8" s="368"/>
      <c r="E8" s="368"/>
      <c r="F8" s="369"/>
      <c r="G8" s="1466" t="s">
        <v>482</v>
      </c>
      <c r="H8" s="1466" t="s">
        <v>483</v>
      </c>
      <c r="I8" s="1463"/>
      <c r="J8" s="1464"/>
      <c r="K8" s="1465"/>
      <c r="L8" s="1454"/>
      <c r="M8" s="1457"/>
    </row>
    <row r="9" spans="2:13" ht="63" customHeight="1">
      <c r="B9" s="367"/>
      <c r="C9" s="368"/>
      <c r="D9" s="368"/>
      <c r="E9" s="368"/>
      <c r="F9" s="369"/>
      <c r="G9" s="1467"/>
      <c r="H9" s="1467"/>
      <c r="I9" s="370" t="s">
        <v>482</v>
      </c>
      <c r="J9" s="370" t="s">
        <v>483</v>
      </c>
      <c r="K9" s="1464"/>
      <c r="L9" s="1455"/>
      <c r="M9" s="1458"/>
    </row>
    <row r="10" spans="2:13" s="371" customFormat="1" ht="25.5" customHeight="1">
      <c r="B10" s="372"/>
      <c r="C10" s="373"/>
      <c r="D10" s="373"/>
      <c r="E10" s="373"/>
      <c r="F10" s="374"/>
      <c r="G10" s="375" t="s">
        <v>775</v>
      </c>
      <c r="H10" s="375" t="s">
        <v>776</v>
      </c>
      <c r="I10" s="375" t="s">
        <v>777</v>
      </c>
      <c r="J10" s="375" t="s">
        <v>778</v>
      </c>
      <c r="K10" s="375" t="s">
        <v>779</v>
      </c>
      <c r="L10" s="376" t="s">
        <v>780</v>
      </c>
      <c r="M10" s="377" t="s">
        <v>781</v>
      </c>
    </row>
    <row r="11" spans="2:13" ht="30" customHeight="1">
      <c r="B11" s="378" t="s">
        <v>775</v>
      </c>
      <c r="C11" s="574" t="s">
        <v>637</v>
      </c>
      <c r="D11" s="575"/>
      <c r="E11" s="575"/>
      <c r="F11" s="576"/>
      <c r="G11" s="796"/>
      <c r="H11" s="797"/>
      <c r="I11" s="797"/>
      <c r="J11" s="797"/>
      <c r="K11" s="797"/>
      <c r="L11" s="798">
        <f>L12+L17+L18</f>
        <v>0</v>
      </c>
      <c r="M11" s="799">
        <f>L11*12.5</f>
        <v>0</v>
      </c>
    </row>
    <row r="12" spans="2:13" ht="30" customHeight="1">
      <c r="B12" s="378" t="s">
        <v>776</v>
      </c>
      <c r="C12" s="577" t="s">
        <v>486</v>
      </c>
      <c r="D12" s="575"/>
      <c r="E12" s="575"/>
      <c r="F12" s="576"/>
      <c r="G12" s="798">
        <f>G15+G16</f>
        <v>0</v>
      </c>
      <c r="H12" s="798">
        <f>H15+H16</f>
        <v>0</v>
      </c>
      <c r="I12" s="798">
        <f>I15+I16</f>
        <v>0</v>
      </c>
      <c r="J12" s="798">
        <f>J15+J16</f>
        <v>0</v>
      </c>
      <c r="K12" s="798">
        <f>ABS(I12-J12)</f>
        <v>0</v>
      </c>
      <c r="L12" s="798">
        <f>K12*8%</f>
        <v>0</v>
      </c>
      <c r="M12" s="800"/>
    </row>
    <row r="13" spans="2:13" ht="30" customHeight="1">
      <c r="B13" s="378" t="s">
        <v>819</v>
      </c>
      <c r="C13" s="1468" t="s">
        <v>488</v>
      </c>
      <c r="D13" s="1469"/>
      <c r="E13" s="1469"/>
      <c r="F13" s="1470"/>
      <c r="G13" s="801"/>
      <c r="H13" s="802"/>
      <c r="I13" s="803"/>
      <c r="J13" s="803"/>
      <c r="K13" s="803"/>
      <c r="L13" s="803"/>
      <c r="M13" s="800"/>
    </row>
    <row r="14" spans="2:13" ht="30" customHeight="1">
      <c r="B14" s="378" t="s">
        <v>820</v>
      </c>
      <c r="C14" s="1468" t="s">
        <v>490</v>
      </c>
      <c r="D14" s="1469"/>
      <c r="E14" s="1469"/>
      <c r="F14" s="1470"/>
      <c r="G14" s="801"/>
      <c r="H14" s="802"/>
      <c r="I14" s="803"/>
      <c r="J14" s="803"/>
      <c r="K14" s="803"/>
      <c r="L14" s="803"/>
      <c r="M14" s="800"/>
    </row>
    <row r="15" spans="2:13" ht="30" customHeight="1">
      <c r="B15" s="378" t="s">
        <v>777</v>
      </c>
      <c r="C15" s="1138" t="s">
        <v>640</v>
      </c>
      <c r="D15" s="578"/>
      <c r="E15" s="575"/>
      <c r="F15" s="576"/>
      <c r="G15" s="801"/>
      <c r="H15" s="802"/>
      <c r="I15" s="802"/>
      <c r="J15" s="802"/>
      <c r="K15" s="803"/>
      <c r="L15" s="803"/>
      <c r="M15" s="800"/>
    </row>
    <row r="16" spans="2:13" ht="30" customHeight="1">
      <c r="B16" s="378" t="s">
        <v>778</v>
      </c>
      <c r="C16" s="1138" t="s">
        <v>641</v>
      </c>
      <c r="D16" s="578"/>
      <c r="E16" s="575"/>
      <c r="F16" s="576"/>
      <c r="G16" s="801"/>
      <c r="H16" s="802"/>
      <c r="I16" s="802"/>
      <c r="J16" s="802"/>
      <c r="K16" s="803"/>
      <c r="L16" s="803"/>
      <c r="M16" s="800"/>
    </row>
    <row r="17" spans="2:13" ht="30" customHeight="1">
      <c r="B17" s="378" t="s">
        <v>779</v>
      </c>
      <c r="C17" s="577" t="s">
        <v>511</v>
      </c>
      <c r="D17" s="575"/>
      <c r="E17" s="575"/>
      <c r="F17" s="576"/>
      <c r="G17" s="801"/>
      <c r="H17" s="802"/>
      <c r="I17" s="802"/>
      <c r="J17" s="802"/>
      <c r="K17" s="798">
        <f>ABS(I17+J17)</f>
        <v>0</v>
      </c>
      <c r="L17" s="798">
        <f>K17*8%</f>
        <v>0</v>
      </c>
      <c r="M17" s="800"/>
    </row>
    <row r="18" spans="2:13" ht="30" customHeight="1">
      <c r="B18" s="385" t="s">
        <v>786</v>
      </c>
      <c r="C18" s="577" t="s">
        <v>526</v>
      </c>
      <c r="D18" s="575"/>
      <c r="E18" s="575"/>
      <c r="F18" s="576"/>
      <c r="G18" s="804"/>
      <c r="H18" s="804"/>
      <c r="I18" s="804"/>
      <c r="J18" s="804"/>
      <c r="K18" s="804"/>
      <c r="L18" s="798">
        <f>L19+L20+L21+L22+L23</f>
        <v>0</v>
      </c>
      <c r="M18" s="800"/>
    </row>
    <row r="19" spans="2:13" s="220" customFormat="1" ht="30" customHeight="1">
      <c r="B19" s="251" t="s">
        <v>787</v>
      </c>
      <c r="C19" s="536" t="s">
        <v>527</v>
      </c>
      <c r="D19" s="558"/>
      <c r="E19" s="537"/>
      <c r="F19" s="559"/>
      <c r="G19" s="805"/>
      <c r="H19" s="804"/>
      <c r="I19" s="804"/>
      <c r="J19" s="804"/>
      <c r="K19" s="804"/>
      <c r="L19" s="802"/>
      <c r="M19" s="800"/>
    </row>
    <row r="20" spans="2:13" s="220" customFormat="1" ht="30" customHeight="1">
      <c r="B20" s="251" t="s">
        <v>788</v>
      </c>
      <c r="C20" s="536" t="s">
        <v>528</v>
      </c>
      <c r="D20" s="558"/>
      <c r="E20" s="537"/>
      <c r="F20" s="559"/>
      <c r="G20" s="805"/>
      <c r="H20" s="804"/>
      <c r="I20" s="804"/>
      <c r="J20" s="804"/>
      <c r="K20" s="804"/>
      <c r="L20" s="802"/>
      <c r="M20" s="800"/>
    </row>
    <row r="21" spans="2:13" s="220" customFormat="1" ht="30" customHeight="1">
      <c r="B21" s="251" t="s">
        <v>789</v>
      </c>
      <c r="C21" s="536" t="s">
        <v>529</v>
      </c>
      <c r="D21" s="558"/>
      <c r="E21" s="537"/>
      <c r="F21" s="559"/>
      <c r="G21" s="805"/>
      <c r="H21" s="804"/>
      <c r="I21" s="804"/>
      <c r="J21" s="804"/>
      <c r="K21" s="804"/>
      <c r="L21" s="802"/>
      <c r="M21" s="800"/>
    </row>
    <row r="22" spans="2:13" s="220" customFormat="1" ht="30" customHeight="1">
      <c r="B22" s="769" t="s">
        <v>642</v>
      </c>
      <c r="C22" s="536" t="s">
        <v>531</v>
      </c>
      <c r="D22" s="558"/>
      <c r="E22" s="537"/>
      <c r="F22" s="559"/>
      <c r="G22" s="806"/>
      <c r="H22" s="807"/>
      <c r="I22" s="807"/>
      <c r="J22" s="807"/>
      <c r="K22" s="807"/>
      <c r="L22" s="802"/>
      <c r="M22" s="808"/>
    </row>
    <row r="23" spans="2:13" s="220" customFormat="1" ht="30" customHeight="1" thickBot="1">
      <c r="B23" s="386" t="s">
        <v>790</v>
      </c>
      <c r="C23" s="564" t="s">
        <v>532</v>
      </c>
      <c r="D23" s="565"/>
      <c r="E23" s="565"/>
      <c r="F23" s="566"/>
      <c r="G23" s="809"/>
      <c r="H23" s="810"/>
      <c r="I23" s="810"/>
      <c r="J23" s="810"/>
      <c r="K23" s="810"/>
      <c r="L23" s="811"/>
      <c r="M23" s="812"/>
    </row>
  </sheetData>
  <sheetProtection algorithmName="SHA-512" hashValue="m7fzxbLKrwpFdAga3KdbgEIa5w4kqJjwPtWyu+wK6mfBjjl4LvXAWaysi8fRyOFxldKmUiR9V5sjzLwAx7IEcA==" saltValue="WtlpkINT6a7Q7Rmr8ea55w==" spinCount="100000" sheet="1" objects="1" scenarios="1"/>
  <mergeCells count="11">
    <mergeCell ref="C13:F13"/>
    <mergeCell ref="C14:F14"/>
    <mergeCell ref="B2:M2"/>
    <mergeCell ref="H6:K6"/>
    <mergeCell ref="L6:L9"/>
    <mergeCell ref="M6:M9"/>
    <mergeCell ref="G7:H7"/>
    <mergeCell ref="I7:J8"/>
    <mergeCell ref="K7:K9"/>
    <mergeCell ref="G8:G9"/>
    <mergeCell ref="H8:H9"/>
  </mergeCells>
  <printOptions horizontalCentered="1" verticalCentered="1"/>
  <pageMargins left="0.31496062992125984" right="0.31496062992125984" top="0.74803149606299213" bottom="0.74803149606299213" header="0.31496062992125984" footer="0.31496062992125984"/>
  <pageSetup paperSize="9" scale="50" orientation="landscape" r:id="rId1"/>
  <headerFooter scaleWithDoc="0"/>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Sheet41">
    <tabColor theme="4" tint="0.59999389629810485"/>
  </sheetPr>
  <dimension ref="B1:M23"/>
  <sheetViews>
    <sheetView showGridLines="0" zoomScale="70" zoomScaleNormal="70" zoomScaleSheetLayoutView="100" zoomScalePageLayoutView="70" workbookViewId="0">
      <selection activeCell="L21" sqref="L21"/>
    </sheetView>
  </sheetViews>
  <sheetFormatPr defaultColWidth="10" defaultRowHeight="12.75"/>
  <cols>
    <col min="1" max="1" width="2.625" style="354" customWidth="1"/>
    <col min="2" max="2" width="13.5" style="355" customWidth="1"/>
    <col min="3" max="3" width="5.125" style="354" customWidth="1"/>
    <col min="4" max="4" width="5.875" style="354" customWidth="1"/>
    <col min="5" max="5" width="33.25" style="354" customWidth="1"/>
    <col min="6" max="6" width="49.125" style="354" customWidth="1"/>
    <col min="7" max="11" width="15" style="355" customWidth="1"/>
    <col min="12" max="12" width="20" style="354" customWidth="1"/>
    <col min="13" max="13" width="16.875" style="354" customWidth="1"/>
    <col min="14" max="16384" width="10" style="354"/>
  </cols>
  <sheetData>
    <row r="1" spans="2:13" ht="13.5" thickBot="1"/>
    <row r="2" spans="2:13" s="356" customFormat="1" ht="31.5" customHeight="1" thickBot="1">
      <c r="B2" s="1447" t="s">
        <v>818</v>
      </c>
      <c r="C2" s="1448"/>
      <c r="D2" s="1448"/>
      <c r="E2" s="1448"/>
      <c r="F2" s="1448"/>
      <c r="G2" s="1448"/>
      <c r="H2" s="1448"/>
      <c r="I2" s="1448"/>
      <c r="J2" s="1448"/>
      <c r="K2" s="1448"/>
      <c r="L2" s="1448"/>
      <c r="M2" s="1449"/>
    </row>
    <row r="3" spans="2:13" s="573" customFormat="1" ht="12" customHeight="1">
      <c r="B3" s="572"/>
      <c r="C3" s="572"/>
      <c r="D3" s="572"/>
      <c r="E3" s="572"/>
      <c r="F3" s="572"/>
      <c r="G3" s="572"/>
      <c r="H3" s="572"/>
      <c r="I3" s="572"/>
      <c r="J3" s="572"/>
      <c r="K3" s="572"/>
      <c r="L3" s="572"/>
      <c r="M3" s="572"/>
    </row>
    <row r="4" spans="2:13" s="358" customFormat="1" ht="28.5" customHeight="1">
      <c r="B4" s="359"/>
      <c r="C4" s="360" t="s">
        <v>636</v>
      </c>
      <c r="F4" s="516" t="s">
        <v>825</v>
      </c>
      <c r="G4" s="361"/>
      <c r="H4" s="361"/>
      <c r="I4" s="359"/>
      <c r="J4" s="359"/>
      <c r="K4" s="359"/>
    </row>
    <row r="5" spans="2:13" s="358" customFormat="1" ht="9" customHeight="1" thickBot="1">
      <c r="B5" s="359"/>
      <c r="C5" s="362"/>
      <c r="G5" s="361"/>
      <c r="H5" s="361"/>
      <c r="I5" s="359"/>
      <c r="J5" s="359"/>
      <c r="K5" s="359"/>
    </row>
    <row r="6" spans="2:13" ht="24" customHeight="1">
      <c r="B6" s="1139"/>
      <c r="C6" s="364"/>
      <c r="D6" s="364"/>
      <c r="E6" s="364"/>
      <c r="F6" s="365"/>
      <c r="G6" s="366"/>
      <c r="H6" s="1450" t="s">
        <v>477</v>
      </c>
      <c r="I6" s="1451"/>
      <c r="J6" s="1451"/>
      <c r="K6" s="1452"/>
      <c r="L6" s="1453" t="s">
        <v>449</v>
      </c>
      <c r="M6" s="1456" t="s">
        <v>478</v>
      </c>
    </row>
    <row r="7" spans="2:13" ht="24" customHeight="1">
      <c r="B7" s="367"/>
      <c r="C7" s="368"/>
      <c r="D7" s="368"/>
      <c r="E7" s="368"/>
      <c r="F7" s="369"/>
      <c r="G7" s="1459" t="s">
        <v>479</v>
      </c>
      <c r="H7" s="1460"/>
      <c r="I7" s="1471" t="s">
        <v>480</v>
      </c>
      <c r="J7" s="1472"/>
      <c r="K7" s="1472" t="s">
        <v>481</v>
      </c>
      <c r="L7" s="1454"/>
      <c r="M7" s="1457"/>
    </row>
    <row r="8" spans="2:13" ht="63.75" customHeight="1">
      <c r="B8" s="367"/>
      <c r="C8" s="368"/>
      <c r="D8" s="368"/>
      <c r="E8" s="368"/>
      <c r="F8" s="369"/>
      <c r="G8" s="1466" t="s">
        <v>482</v>
      </c>
      <c r="H8" s="1466" t="s">
        <v>483</v>
      </c>
      <c r="I8" s="1463"/>
      <c r="J8" s="1464"/>
      <c r="K8" s="1465"/>
      <c r="L8" s="1454"/>
      <c r="M8" s="1457"/>
    </row>
    <row r="9" spans="2:13" ht="63" customHeight="1">
      <c r="B9" s="367"/>
      <c r="C9" s="368"/>
      <c r="D9" s="368"/>
      <c r="E9" s="368"/>
      <c r="F9" s="369"/>
      <c r="G9" s="1467"/>
      <c r="H9" s="1467"/>
      <c r="I9" s="370" t="s">
        <v>482</v>
      </c>
      <c r="J9" s="370" t="s">
        <v>483</v>
      </c>
      <c r="K9" s="1464"/>
      <c r="L9" s="1455"/>
      <c r="M9" s="1458"/>
    </row>
    <row r="10" spans="2:13" s="371" customFormat="1" ht="25.5" customHeight="1">
      <c r="B10" s="372"/>
      <c r="C10" s="373"/>
      <c r="D10" s="373"/>
      <c r="E10" s="373"/>
      <c r="F10" s="374"/>
      <c r="G10" s="375" t="s">
        <v>775</v>
      </c>
      <c r="H10" s="375" t="s">
        <v>776</v>
      </c>
      <c r="I10" s="375" t="s">
        <v>777</v>
      </c>
      <c r="J10" s="375" t="s">
        <v>778</v>
      </c>
      <c r="K10" s="375" t="s">
        <v>779</v>
      </c>
      <c r="L10" s="376" t="s">
        <v>780</v>
      </c>
      <c r="M10" s="377" t="s">
        <v>781</v>
      </c>
    </row>
    <row r="11" spans="2:13" ht="30" customHeight="1">
      <c r="B11" s="378" t="s">
        <v>775</v>
      </c>
      <c r="C11" s="574" t="s">
        <v>637</v>
      </c>
      <c r="D11" s="575"/>
      <c r="E11" s="575"/>
      <c r="F11" s="576"/>
      <c r="G11" s="796"/>
      <c r="H11" s="797"/>
      <c r="I11" s="797"/>
      <c r="J11" s="797"/>
      <c r="K11" s="797"/>
      <c r="L11" s="798">
        <f>L12+L17+L18</f>
        <v>0</v>
      </c>
      <c r="M11" s="799">
        <f>L11*12.5</f>
        <v>0</v>
      </c>
    </row>
    <row r="12" spans="2:13" ht="30" customHeight="1">
      <c r="B12" s="378" t="s">
        <v>776</v>
      </c>
      <c r="C12" s="577" t="s">
        <v>486</v>
      </c>
      <c r="D12" s="575"/>
      <c r="E12" s="575"/>
      <c r="F12" s="576"/>
      <c r="G12" s="798">
        <f>G15+G16</f>
        <v>0</v>
      </c>
      <c r="H12" s="798">
        <f>H15+H16</f>
        <v>0</v>
      </c>
      <c r="I12" s="798">
        <f>I15+I16</f>
        <v>0</v>
      </c>
      <c r="J12" s="798">
        <f>J15+J16</f>
        <v>0</v>
      </c>
      <c r="K12" s="798">
        <f>ABS(I12-J12)</f>
        <v>0</v>
      </c>
      <c r="L12" s="798">
        <f>K12*8%</f>
        <v>0</v>
      </c>
      <c r="M12" s="800"/>
    </row>
    <row r="13" spans="2:13" ht="30" customHeight="1">
      <c r="B13" s="378" t="s">
        <v>819</v>
      </c>
      <c r="C13" s="1468" t="s">
        <v>488</v>
      </c>
      <c r="D13" s="1469"/>
      <c r="E13" s="1469"/>
      <c r="F13" s="1470"/>
      <c r="G13" s="801"/>
      <c r="H13" s="802"/>
      <c r="I13" s="803"/>
      <c r="J13" s="803"/>
      <c r="K13" s="803"/>
      <c r="L13" s="803"/>
      <c r="M13" s="800"/>
    </row>
    <row r="14" spans="2:13" ht="30" customHeight="1">
      <c r="B14" s="378" t="s">
        <v>820</v>
      </c>
      <c r="C14" s="1468" t="s">
        <v>490</v>
      </c>
      <c r="D14" s="1469"/>
      <c r="E14" s="1469"/>
      <c r="F14" s="1470"/>
      <c r="G14" s="801"/>
      <c r="H14" s="802"/>
      <c r="I14" s="803"/>
      <c r="J14" s="803"/>
      <c r="K14" s="803"/>
      <c r="L14" s="803"/>
      <c r="M14" s="800"/>
    </row>
    <row r="15" spans="2:13" ht="30" customHeight="1">
      <c r="B15" s="378" t="s">
        <v>777</v>
      </c>
      <c r="C15" s="1138" t="s">
        <v>640</v>
      </c>
      <c r="D15" s="578"/>
      <c r="E15" s="575"/>
      <c r="F15" s="576"/>
      <c r="G15" s="801"/>
      <c r="H15" s="802"/>
      <c r="I15" s="802"/>
      <c r="J15" s="802"/>
      <c r="K15" s="803"/>
      <c r="L15" s="803"/>
      <c r="M15" s="800"/>
    </row>
    <row r="16" spans="2:13" ht="30" customHeight="1">
      <c r="B16" s="378" t="s">
        <v>778</v>
      </c>
      <c r="C16" s="1138" t="s">
        <v>641</v>
      </c>
      <c r="D16" s="578"/>
      <c r="E16" s="575"/>
      <c r="F16" s="576"/>
      <c r="G16" s="801"/>
      <c r="H16" s="802"/>
      <c r="I16" s="802"/>
      <c r="J16" s="802"/>
      <c r="K16" s="803"/>
      <c r="L16" s="803"/>
      <c r="M16" s="800"/>
    </row>
    <row r="17" spans="2:13" ht="30" customHeight="1">
      <c r="B17" s="378" t="s">
        <v>779</v>
      </c>
      <c r="C17" s="577" t="s">
        <v>511</v>
      </c>
      <c r="D17" s="575"/>
      <c r="E17" s="575"/>
      <c r="F17" s="576"/>
      <c r="G17" s="801"/>
      <c r="H17" s="802"/>
      <c r="I17" s="802"/>
      <c r="J17" s="802"/>
      <c r="K17" s="798">
        <f>ABS(I17+J17)</f>
        <v>0</v>
      </c>
      <c r="L17" s="798">
        <f>K17*8%</f>
        <v>0</v>
      </c>
      <c r="M17" s="800"/>
    </row>
    <row r="18" spans="2:13" ht="30" customHeight="1">
      <c r="B18" s="385" t="s">
        <v>786</v>
      </c>
      <c r="C18" s="577" t="s">
        <v>526</v>
      </c>
      <c r="D18" s="575"/>
      <c r="E18" s="575"/>
      <c r="F18" s="576"/>
      <c r="G18" s="804"/>
      <c r="H18" s="804"/>
      <c r="I18" s="804"/>
      <c r="J18" s="804"/>
      <c r="K18" s="804"/>
      <c r="L18" s="798">
        <f>L19+L20+L21+L22+L23</f>
        <v>0</v>
      </c>
      <c r="M18" s="800"/>
    </row>
    <row r="19" spans="2:13" s="220" customFormat="1" ht="30" customHeight="1">
      <c r="B19" s="251" t="s">
        <v>787</v>
      </c>
      <c r="C19" s="536" t="s">
        <v>527</v>
      </c>
      <c r="D19" s="558"/>
      <c r="E19" s="537"/>
      <c r="F19" s="559"/>
      <c r="G19" s="805"/>
      <c r="H19" s="804"/>
      <c r="I19" s="804"/>
      <c r="J19" s="804"/>
      <c r="K19" s="804"/>
      <c r="L19" s="802"/>
      <c r="M19" s="800"/>
    </row>
    <row r="20" spans="2:13" s="220" customFormat="1" ht="30" customHeight="1">
      <c r="B20" s="251" t="s">
        <v>788</v>
      </c>
      <c r="C20" s="536" t="s">
        <v>528</v>
      </c>
      <c r="D20" s="558"/>
      <c r="E20" s="537"/>
      <c r="F20" s="559"/>
      <c r="G20" s="805"/>
      <c r="H20" s="804"/>
      <c r="I20" s="804"/>
      <c r="J20" s="804"/>
      <c r="K20" s="804"/>
      <c r="L20" s="802"/>
      <c r="M20" s="800"/>
    </row>
    <row r="21" spans="2:13" s="220" customFormat="1" ht="30" customHeight="1">
      <c r="B21" s="251" t="s">
        <v>789</v>
      </c>
      <c r="C21" s="536" t="s">
        <v>529</v>
      </c>
      <c r="D21" s="558"/>
      <c r="E21" s="537"/>
      <c r="F21" s="559"/>
      <c r="G21" s="805"/>
      <c r="H21" s="804"/>
      <c r="I21" s="804"/>
      <c r="J21" s="804"/>
      <c r="K21" s="804"/>
      <c r="L21" s="802"/>
      <c r="M21" s="800"/>
    </row>
    <row r="22" spans="2:13" s="220" customFormat="1" ht="30" customHeight="1">
      <c r="B22" s="769" t="s">
        <v>642</v>
      </c>
      <c r="C22" s="536" t="s">
        <v>531</v>
      </c>
      <c r="D22" s="558"/>
      <c r="E22" s="537"/>
      <c r="F22" s="559"/>
      <c r="G22" s="806"/>
      <c r="H22" s="807"/>
      <c r="I22" s="807"/>
      <c r="J22" s="807"/>
      <c r="K22" s="807"/>
      <c r="L22" s="802"/>
      <c r="M22" s="808"/>
    </row>
    <row r="23" spans="2:13" s="220" customFormat="1" ht="30" customHeight="1" thickBot="1">
      <c r="B23" s="386" t="s">
        <v>790</v>
      </c>
      <c r="C23" s="564" t="s">
        <v>532</v>
      </c>
      <c r="D23" s="565"/>
      <c r="E23" s="565"/>
      <c r="F23" s="566"/>
      <c r="G23" s="809"/>
      <c r="H23" s="810"/>
      <c r="I23" s="810"/>
      <c r="J23" s="810"/>
      <c r="K23" s="810"/>
      <c r="L23" s="811"/>
      <c r="M23" s="812"/>
    </row>
  </sheetData>
  <sheetProtection algorithmName="SHA-512" hashValue="3MBolfj02bFfeqlJK4WUZKB+GHAGi1U8eGJrwWosGVWC0GeuTzi2zDGCpB7xXfJo73UzPMceOEpCDTkFL+iu4w==" saltValue="daZz6s43w0IENneYePOulw==" spinCount="100000" sheet="1" objects="1" scenarios="1"/>
  <mergeCells count="11">
    <mergeCell ref="C13:F13"/>
    <mergeCell ref="C14:F14"/>
    <mergeCell ref="B2:M2"/>
    <mergeCell ref="H6:K6"/>
    <mergeCell ref="L6:L9"/>
    <mergeCell ref="M6:M9"/>
    <mergeCell ref="G7:H7"/>
    <mergeCell ref="I7:J8"/>
    <mergeCell ref="K7:K9"/>
    <mergeCell ref="G8:G9"/>
    <mergeCell ref="H8:H9"/>
  </mergeCells>
  <printOptions horizontalCentered="1" verticalCentered="1"/>
  <pageMargins left="0.31496062992125984" right="0.31496062992125984" top="0.74803149606299213" bottom="0.74803149606299213" header="0.31496062992125984" footer="0.31496062992125984"/>
  <pageSetup paperSize="9" scale="50" orientation="landscape" r:id="rId1"/>
  <headerFooter scaleWithDoc="0"/>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Sheet42">
    <tabColor theme="4" tint="0.59999389629810485"/>
  </sheetPr>
  <dimension ref="B1:M23"/>
  <sheetViews>
    <sheetView showGridLines="0" zoomScale="70" zoomScaleNormal="70" zoomScaleSheetLayoutView="100" zoomScalePageLayoutView="70" workbookViewId="0">
      <selection activeCell="L21" sqref="L21"/>
    </sheetView>
  </sheetViews>
  <sheetFormatPr defaultColWidth="10" defaultRowHeight="12.75"/>
  <cols>
    <col min="1" max="1" width="2.625" style="354" customWidth="1"/>
    <col min="2" max="2" width="13.5" style="355" customWidth="1"/>
    <col min="3" max="3" width="5.125" style="354" customWidth="1"/>
    <col min="4" max="4" width="5.875" style="354" customWidth="1"/>
    <col min="5" max="5" width="33.25" style="354" customWidth="1"/>
    <col min="6" max="6" width="49.125" style="354" customWidth="1"/>
    <col min="7" max="11" width="15" style="355" customWidth="1"/>
    <col min="12" max="12" width="20" style="354" customWidth="1"/>
    <col min="13" max="13" width="16.875" style="354" customWidth="1"/>
    <col min="14" max="16384" width="10" style="354"/>
  </cols>
  <sheetData>
    <row r="1" spans="2:13" ht="13.5" thickBot="1"/>
    <row r="2" spans="2:13" s="356" customFormat="1" ht="31.5" customHeight="1" thickBot="1">
      <c r="B2" s="1447" t="s">
        <v>818</v>
      </c>
      <c r="C2" s="1448"/>
      <c r="D2" s="1448"/>
      <c r="E2" s="1448"/>
      <c r="F2" s="1448"/>
      <c r="G2" s="1448"/>
      <c r="H2" s="1448"/>
      <c r="I2" s="1448"/>
      <c r="J2" s="1448"/>
      <c r="K2" s="1448"/>
      <c r="L2" s="1448"/>
      <c r="M2" s="1449"/>
    </row>
    <row r="3" spans="2:13" s="573" customFormat="1" ht="12" customHeight="1">
      <c r="B3" s="572"/>
      <c r="C3" s="572"/>
      <c r="D3" s="572"/>
      <c r="E3" s="572"/>
      <c r="F3" s="572"/>
      <c r="G3" s="572"/>
      <c r="H3" s="572"/>
      <c r="I3" s="572"/>
      <c r="J3" s="572"/>
      <c r="K3" s="572"/>
      <c r="L3" s="572"/>
      <c r="M3" s="572"/>
    </row>
    <row r="4" spans="2:13" s="358" customFormat="1" ht="28.5" customHeight="1">
      <c r="B4" s="359"/>
      <c r="C4" s="360" t="s">
        <v>636</v>
      </c>
      <c r="F4" s="516" t="s">
        <v>826</v>
      </c>
      <c r="G4" s="361"/>
      <c r="H4" s="361"/>
      <c r="I4" s="359"/>
      <c r="J4" s="359"/>
      <c r="K4" s="359"/>
    </row>
    <row r="5" spans="2:13" s="358" customFormat="1" ht="9" customHeight="1" thickBot="1">
      <c r="B5" s="359"/>
      <c r="C5" s="362"/>
      <c r="G5" s="361"/>
      <c r="H5" s="361"/>
      <c r="I5" s="359"/>
      <c r="J5" s="359"/>
      <c r="K5" s="359"/>
    </row>
    <row r="6" spans="2:13" ht="24" customHeight="1">
      <c r="B6" s="1139"/>
      <c r="C6" s="364"/>
      <c r="D6" s="364"/>
      <c r="E6" s="364"/>
      <c r="F6" s="365"/>
      <c r="G6" s="366"/>
      <c r="H6" s="1450" t="s">
        <v>477</v>
      </c>
      <c r="I6" s="1451"/>
      <c r="J6" s="1451"/>
      <c r="K6" s="1452"/>
      <c r="L6" s="1453" t="s">
        <v>449</v>
      </c>
      <c r="M6" s="1456" t="s">
        <v>478</v>
      </c>
    </row>
    <row r="7" spans="2:13" ht="24" customHeight="1">
      <c r="B7" s="367"/>
      <c r="C7" s="368"/>
      <c r="D7" s="368"/>
      <c r="E7" s="368"/>
      <c r="F7" s="369"/>
      <c r="G7" s="1459" t="s">
        <v>479</v>
      </c>
      <c r="H7" s="1460"/>
      <c r="I7" s="1471" t="s">
        <v>480</v>
      </c>
      <c r="J7" s="1472"/>
      <c r="K7" s="1472" t="s">
        <v>481</v>
      </c>
      <c r="L7" s="1454"/>
      <c r="M7" s="1457"/>
    </row>
    <row r="8" spans="2:13" ht="63.75" customHeight="1">
      <c r="B8" s="367"/>
      <c r="C8" s="368"/>
      <c r="D8" s="368"/>
      <c r="E8" s="368"/>
      <c r="F8" s="369"/>
      <c r="G8" s="1466" t="s">
        <v>482</v>
      </c>
      <c r="H8" s="1466" t="s">
        <v>483</v>
      </c>
      <c r="I8" s="1463"/>
      <c r="J8" s="1464"/>
      <c r="K8" s="1465"/>
      <c r="L8" s="1454"/>
      <c r="M8" s="1457"/>
    </row>
    <row r="9" spans="2:13" ht="63" customHeight="1">
      <c r="B9" s="367"/>
      <c r="C9" s="368"/>
      <c r="D9" s="368"/>
      <c r="E9" s="368"/>
      <c r="F9" s="369"/>
      <c r="G9" s="1467"/>
      <c r="H9" s="1467"/>
      <c r="I9" s="370" t="s">
        <v>482</v>
      </c>
      <c r="J9" s="370" t="s">
        <v>483</v>
      </c>
      <c r="K9" s="1464"/>
      <c r="L9" s="1455"/>
      <c r="M9" s="1458"/>
    </row>
    <row r="10" spans="2:13" s="371" customFormat="1" ht="25.5" customHeight="1">
      <c r="B10" s="372"/>
      <c r="C10" s="373"/>
      <c r="D10" s="373"/>
      <c r="E10" s="373"/>
      <c r="F10" s="374"/>
      <c r="G10" s="375" t="s">
        <v>775</v>
      </c>
      <c r="H10" s="375" t="s">
        <v>776</v>
      </c>
      <c r="I10" s="375" t="s">
        <v>777</v>
      </c>
      <c r="J10" s="375" t="s">
        <v>778</v>
      </c>
      <c r="K10" s="375" t="s">
        <v>779</v>
      </c>
      <c r="L10" s="376" t="s">
        <v>780</v>
      </c>
      <c r="M10" s="377" t="s">
        <v>781</v>
      </c>
    </row>
    <row r="11" spans="2:13" ht="30" customHeight="1">
      <c r="B11" s="378" t="s">
        <v>775</v>
      </c>
      <c r="C11" s="574" t="s">
        <v>637</v>
      </c>
      <c r="D11" s="575"/>
      <c r="E11" s="575"/>
      <c r="F11" s="576"/>
      <c r="G11" s="796"/>
      <c r="H11" s="797"/>
      <c r="I11" s="797"/>
      <c r="J11" s="797"/>
      <c r="K11" s="797"/>
      <c r="L11" s="798">
        <f>L12+L17+L18</f>
        <v>0</v>
      </c>
      <c r="M11" s="799">
        <f>L11*12.5</f>
        <v>0</v>
      </c>
    </row>
    <row r="12" spans="2:13" ht="30" customHeight="1">
      <c r="B12" s="378" t="s">
        <v>776</v>
      </c>
      <c r="C12" s="577" t="s">
        <v>486</v>
      </c>
      <c r="D12" s="575"/>
      <c r="E12" s="575"/>
      <c r="F12" s="576"/>
      <c r="G12" s="798">
        <f>G15+G16</f>
        <v>0</v>
      </c>
      <c r="H12" s="798">
        <f>H15+H16</f>
        <v>0</v>
      </c>
      <c r="I12" s="798">
        <f>I15+I16</f>
        <v>0</v>
      </c>
      <c r="J12" s="798">
        <f>J15+J16</f>
        <v>0</v>
      </c>
      <c r="K12" s="798">
        <f>ABS(I12-J12)</f>
        <v>0</v>
      </c>
      <c r="L12" s="798">
        <f>K12*8%</f>
        <v>0</v>
      </c>
      <c r="M12" s="800"/>
    </row>
    <row r="13" spans="2:13" ht="30" customHeight="1">
      <c r="B13" s="378" t="s">
        <v>819</v>
      </c>
      <c r="C13" s="1468" t="s">
        <v>488</v>
      </c>
      <c r="D13" s="1469"/>
      <c r="E13" s="1469"/>
      <c r="F13" s="1470"/>
      <c r="G13" s="801"/>
      <c r="H13" s="802"/>
      <c r="I13" s="803"/>
      <c r="J13" s="803"/>
      <c r="K13" s="803"/>
      <c r="L13" s="803"/>
      <c r="M13" s="800"/>
    </row>
    <row r="14" spans="2:13" ht="30" customHeight="1">
      <c r="B14" s="378" t="s">
        <v>820</v>
      </c>
      <c r="C14" s="1468" t="s">
        <v>490</v>
      </c>
      <c r="D14" s="1469"/>
      <c r="E14" s="1469"/>
      <c r="F14" s="1470"/>
      <c r="G14" s="801"/>
      <c r="H14" s="802"/>
      <c r="I14" s="803"/>
      <c r="J14" s="803"/>
      <c r="K14" s="803"/>
      <c r="L14" s="803"/>
      <c r="M14" s="800"/>
    </row>
    <row r="15" spans="2:13" ht="30" customHeight="1">
      <c r="B15" s="378" t="s">
        <v>777</v>
      </c>
      <c r="C15" s="1138" t="s">
        <v>640</v>
      </c>
      <c r="D15" s="578"/>
      <c r="E15" s="575"/>
      <c r="F15" s="576"/>
      <c r="G15" s="801"/>
      <c r="H15" s="802"/>
      <c r="I15" s="802"/>
      <c r="J15" s="802"/>
      <c r="K15" s="803"/>
      <c r="L15" s="803"/>
      <c r="M15" s="800"/>
    </row>
    <row r="16" spans="2:13" ht="30" customHeight="1">
      <c r="B16" s="378" t="s">
        <v>778</v>
      </c>
      <c r="C16" s="1138" t="s">
        <v>641</v>
      </c>
      <c r="D16" s="578"/>
      <c r="E16" s="575"/>
      <c r="F16" s="576"/>
      <c r="G16" s="801"/>
      <c r="H16" s="802"/>
      <c r="I16" s="802"/>
      <c r="J16" s="802"/>
      <c r="K16" s="803"/>
      <c r="L16" s="803"/>
      <c r="M16" s="800"/>
    </row>
    <row r="17" spans="2:13" ht="30" customHeight="1">
      <c r="B17" s="378" t="s">
        <v>779</v>
      </c>
      <c r="C17" s="577" t="s">
        <v>511</v>
      </c>
      <c r="D17" s="575"/>
      <c r="E17" s="575"/>
      <c r="F17" s="576"/>
      <c r="G17" s="801"/>
      <c r="H17" s="802"/>
      <c r="I17" s="802"/>
      <c r="J17" s="802"/>
      <c r="K17" s="798">
        <f>ABS(I17+J17)</f>
        <v>0</v>
      </c>
      <c r="L17" s="798">
        <f>K17*8%</f>
        <v>0</v>
      </c>
      <c r="M17" s="800"/>
    </row>
    <row r="18" spans="2:13" ht="30" customHeight="1">
      <c r="B18" s="385" t="s">
        <v>786</v>
      </c>
      <c r="C18" s="577" t="s">
        <v>526</v>
      </c>
      <c r="D18" s="575"/>
      <c r="E18" s="575"/>
      <c r="F18" s="576"/>
      <c r="G18" s="804"/>
      <c r="H18" s="804"/>
      <c r="I18" s="804"/>
      <c r="J18" s="804"/>
      <c r="K18" s="804"/>
      <c r="L18" s="798">
        <f>L19+L20+L21+L22+L23</f>
        <v>0</v>
      </c>
      <c r="M18" s="800"/>
    </row>
    <row r="19" spans="2:13" s="220" customFormat="1" ht="30" customHeight="1">
      <c r="B19" s="251" t="s">
        <v>787</v>
      </c>
      <c r="C19" s="536" t="s">
        <v>527</v>
      </c>
      <c r="D19" s="558"/>
      <c r="E19" s="537"/>
      <c r="F19" s="559"/>
      <c r="G19" s="805"/>
      <c r="H19" s="804"/>
      <c r="I19" s="804"/>
      <c r="J19" s="804"/>
      <c r="K19" s="804"/>
      <c r="L19" s="802"/>
      <c r="M19" s="800"/>
    </row>
    <row r="20" spans="2:13" s="220" customFormat="1" ht="30" customHeight="1">
      <c r="B20" s="251" t="s">
        <v>788</v>
      </c>
      <c r="C20" s="536" t="s">
        <v>528</v>
      </c>
      <c r="D20" s="558"/>
      <c r="E20" s="537"/>
      <c r="F20" s="559"/>
      <c r="G20" s="805"/>
      <c r="H20" s="804"/>
      <c r="I20" s="804"/>
      <c r="J20" s="804"/>
      <c r="K20" s="804"/>
      <c r="L20" s="802"/>
      <c r="M20" s="800"/>
    </row>
    <row r="21" spans="2:13" s="220" customFormat="1" ht="30" customHeight="1">
      <c r="B21" s="251" t="s">
        <v>789</v>
      </c>
      <c r="C21" s="536" t="s">
        <v>529</v>
      </c>
      <c r="D21" s="558"/>
      <c r="E21" s="537"/>
      <c r="F21" s="559"/>
      <c r="G21" s="805"/>
      <c r="H21" s="804"/>
      <c r="I21" s="804"/>
      <c r="J21" s="804"/>
      <c r="K21" s="804"/>
      <c r="L21" s="802"/>
      <c r="M21" s="800"/>
    </row>
    <row r="22" spans="2:13" s="220" customFormat="1" ht="30" customHeight="1">
      <c r="B22" s="769" t="s">
        <v>642</v>
      </c>
      <c r="C22" s="536" t="s">
        <v>531</v>
      </c>
      <c r="D22" s="558"/>
      <c r="E22" s="537"/>
      <c r="F22" s="559"/>
      <c r="G22" s="806"/>
      <c r="H22" s="807"/>
      <c r="I22" s="807"/>
      <c r="J22" s="807"/>
      <c r="K22" s="807"/>
      <c r="L22" s="802"/>
      <c r="M22" s="808"/>
    </row>
    <row r="23" spans="2:13" s="220" customFormat="1" ht="30" customHeight="1" thickBot="1">
      <c r="B23" s="386" t="s">
        <v>790</v>
      </c>
      <c r="C23" s="564" t="s">
        <v>532</v>
      </c>
      <c r="D23" s="565"/>
      <c r="E23" s="565"/>
      <c r="F23" s="566"/>
      <c r="G23" s="809"/>
      <c r="H23" s="810"/>
      <c r="I23" s="810"/>
      <c r="J23" s="810"/>
      <c r="K23" s="810"/>
      <c r="L23" s="811"/>
      <c r="M23" s="812"/>
    </row>
  </sheetData>
  <sheetProtection algorithmName="SHA-512" hashValue="BE0tsy4i330S7fkfJ/P+gvVJarIEX8pOwsmsboUOXHb8gf7FfqKevKxZB5PNJgJyfuBVNBxYOWvCuXXX8jmtOA==" saltValue="kjSGGx0ZMta5gnMaFkmWKg==" spinCount="100000" sheet="1" objects="1" scenarios="1"/>
  <mergeCells count="11">
    <mergeCell ref="C13:F13"/>
    <mergeCell ref="C14:F14"/>
    <mergeCell ref="B2:M2"/>
    <mergeCell ref="H6:K6"/>
    <mergeCell ref="L6:L9"/>
    <mergeCell ref="M6:M9"/>
    <mergeCell ref="G7:H7"/>
    <mergeCell ref="I7:J8"/>
    <mergeCell ref="K7:K9"/>
    <mergeCell ref="G8:G9"/>
    <mergeCell ref="H8:H9"/>
  </mergeCells>
  <printOptions horizontalCentered="1" verticalCentered="1"/>
  <pageMargins left="0.31496062992125984" right="0.31496062992125984" top="0.74803149606299213" bottom="0.74803149606299213" header="0.31496062992125984" footer="0.31496062992125984"/>
  <pageSetup paperSize="9" scale="50" orientation="landscape" r:id="rId1"/>
  <headerFooter scaleWithDoc="0"/>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Sheet47">
    <tabColor theme="4" tint="0.59999389629810485"/>
  </sheetPr>
  <dimension ref="B1:M23"/>
  <sheetViews>
    <sheetView showGridLines="0" zoomScale="70" zoomScaleNormal="70" zoomScaleSheetLayoutView="100" zoomScalePageLayoutView="70" workbookViewId="0">
      <selection activeCell="L21" sqref="L21"/>
    </sheetView>
  </sheetViews>
  <sheetFormatPr defaultColWidth="10" defaultRowHeight="12.75"/>
  <cols>
    <col min="1" max="1" width="2.625" style="354" customWidth="1"/>
    <col min="2" max="2" width="13.5" style="355" customWidth="1"/>
    <col min="3" max="3" width="5.125" style="354" customWidth="1"/>
    <col min="4" max="4" width="5.875" style="354" customWidth="1"/>
    <col min="5" max="5" width="33.25" style="354" customWidth="1"/>
    <col min="6" max="6" width="49.125" style="354" customWidth="1"/>
    <col min="7" max="11" width="15" style="355" customWidth="1"/>
    <col min="12" max="12" width="20" style="354" customWidth="1"/>
    <col min="13" max="13" width="16.875" style="354" customWidth="1"/>
    <col min="14" max="16384" width="10" style="354"/>
  </cols>
  <sheetData>
    <row r="1" spans="2:13" ht="13.5" thickBot="1"/>
    <row r="2" spans="2:13" s="356" customFormat="1" ht="31.5" customHeight="1" thickBot="1">
      <c r="B2" s="1447" t="s">
        <v>818</v>
      </c>
      <c r="C2" s="1448"/>
      <c r="D2" s="1448"/>
      <c r="E2" s="1448"/>
      <c r="F2" s="1448"/>
      <c r="G2" s="1448"/>
      <c r="H2" s="1448"/>
      <c r="I2" s="1448"/>
      <c r="J2" s="1448"/>
      <c r="K2" s="1448"/>
      <c r="L2" s="1448"/>
      <c r="M2" s="1449"/>
    </row>
    <row r="3" spans="2:13" s="573" customFormat="1" ht="12" customHeight="1">
      <c r="B3" s="572"/>
      <c r="C3" s="572"/>
      <c r="D3" s="572"/>
      <c r="E3" s="572"/>
      <c r="F3" s="572"/>
      <c r="G3" s="572"/>
      <c r="H3" s="572"/>
      <c r="I3" s="572"/>
      <c r="J3" s="572"/>
      <c r="K3" s="572"/>
      <c r="L3" s="572"/>
      <c r="M3" s="572"/>
    </row>
    <row r="4" spans="2:13" s="358" customFormat="1" ht="28.5" customHeight="1">
      <c r="B4" s="359"/>
      <c r="C4" s="360" t="s">
        <v>636</v>
      </c>
      <c r="F4" s="516" t="s">
        <v>827</v>
      </c>
      <c r="G4" s="361"/>
      <c r="H4" s="361"/>
      <c r="I4" s="359"/>
      <c r="J4" s="359"/>
      <c r="K4" s="359"/>
    </row>
    <row r="5" spans="2:13" s="358" customFormat="1" ht="9" customHeight="1" thickBot="1">
      <c r="B5" s="359"/>
      <c r="C5" s="362"/>
      <c r="G5" s="361"/>
      <c r="H5" s="361"/>
      <c r="I5" s="359"/>
      <c r="J5" s="359"/>
      <c r="K5" s="359"/>
    </row>
    <row r="6" spans="2:13" ht="24" customHeight="1">
      <c r="B6" s="1139"/>
      <c r="C6" s="364"/>
      <c r="D6" s="364"/>
      <c r="E6" s="364"/>
      <c r="F6" s="365"/>
      <c r="G6" s="366"/>
      <c r="H6" s="1450" t="s">
        <v>477</v>
      </c>
      <c r="I6" s="1451"/>
      <c r="J6" s="1451"/>
      <c r="K6" s="1452"/>
      <c r="L6" s="1453" t="s">
        <v>449</v>
      </c>
      <c r="M6" s="1456" t="s">
        <v>478</v>
      </c>
    </row>
    <row r="7" spans="2:13" ht="24" customHeight="1">
      <c r="B7" s="367"/>
      <c r="C7" s="368"/>
      <c r="D7" s="368"/>
      <c r="E7" s="368"/>
      <c r="F7" s="369"/>
      <c r="G7" s="1459" t="s">
        <v>479</v>
      </c>
      <c r="H7" s="1460"/>
      <c r="I7" s="1471" t="s">
        <v>480</v>
      </c>
      <c r="J7" s="1472"/>
      <c r="K7" s="1472" t="s">
        <v>481</v>
      </c>
      <c r="L7" s="1454"/>
      <c r="M7" s="1457"/>
    </row>
    <row r="8" spans="2:13" ht="63.75" customHeight="1">
      <c r="B8" s="367"/>
      <c r="C8" s="368"/>
      <c r="D8" s="368"/>
      <c r="E8" s="368"/>
      <c r="F8" s="369"/>
      <c r="G8" s="1466" t="s">
        <v>482</v>
      </c>
      <c r="H8" s="1466" t="s">
        <v>483</v>
      </c>
      <c r="I8" s="1463"/>
      <c r="J8" s="1464"/>
      <c r="K8" s="1465"/>
      <c r="L8" s="1454"/>
      <c r="M8" s="1457"/>
    </row>
    <row r="9" spans="2:13" ht="63" customHeight="1">
      <c r="B9" s="367"/>
      <c r="C9" s="368"/>
      <c r="D9" s="368"/>
      <c r="E9" s="368"/>
      <c r="F9" s="369"/>
      <c r="G9" s="1467"/>
      <c r="H9" s="1467"/>
      <c r="I9" s="370" t="s">
        <v>482</v>
      </c>
      <c r="J9" s="370" t="s">
        <v>483</v>
      </c>
      <c r="K9" s="1464"/>
      <c r="L9" s="1455"/>
      <c r="M9" s="1458"/>
    </row>
    <row r="10" spans="2:13" s="371" customFormat="1" ht="25.5" customHeight="1">
      <c r="B10" s="372"/>
      <c r="C10" s="373"/>
      <c r="D10" s="373"/>
      <c r="E10" s="373"/>
      <c r="F10" s="374"/>
      <c r="G10" s="375" t="s">
        <v>775</v>
      </c>
      <c r="H10" s="375" t="s">
        <v>776</v>
      </c>
      <c r="I10" s="375" t="s">
        <v>777</v>
      </c>
      <c r="J10" s="375" t="s">
        <v>778</v>
      </c>
      <c r="K10" s="375" t="s">
        <v>779</v>
      </c>
      <c r="L10" s="376" t="s">
        <v>780</v>
      </c>
      <c r="M10" s="377" t="s">
        <v>781</v>
      </c>
    </row>
    <row r="11" spans="2:13" ht="30" customHeight="1">
      <c r="B11" s="378" t="s">
        <v>775</v>
      </c>
      <c r="C11" s="574" t="s">
        <v>637</v>
      </c>
      <c r="D11" s="575"/>
      <c r="E11" s="575"/>
      <c r="F11" s="576"/>
      <c r="G11" s="796"/>
      <c r="H11" s="797"/>
      <c r="I11" s="797"/>
      <c r="J11" s="797"/>
      <c r="K11" s="797"/>
      <c r="L11" s="798">
        <f>L12+L17+L18</f>
        <v>0</v>
      </c>
      <c r="M11" s="799">
        <f>L11*12.5</f>
        <v>0</v>
      </c>
    </row>
    <row r="12" spans="2:13" ht="30" customHeight="1">
      <c r="B12" s="378" t="s">
        <v>776</v>
      </c>
      <c r="C12" s="577" t="s">
        <v>486</v>
      </c>
      <c r="D12" s="575"/>
      <c r="E12" s="575"/>
      <c r="F12" s="576"/>
      <c r="G12" s="798">
        <f>G15+G16</f>
        <v>0</v>
      </c>
      <c r="H12" s="798">
        <f>H15+H16</f>
        <v>0</v>
      </c>
      <c r="I12" s="798">
        <f>I15+I16</f>
        <v>0</v>
      </c>
      <c r="J12" s="798">
        <f>J15+J16</f>
        <v>0</v>
      </c>
      <c r="K12" s="798">
        <f>ABS(I12-J12)</f>
        <v>0</v>
      </c>
      <c r="L12" s="798">
        <f>K12*8%</f>
        <v>0</v>
      </c>
      <c r="M12" s="800"/>
    </row>
    <row r="13" spans="2:13" ht="30" customHeight="1">
      <c r="B13" s="378" t="s">
        <v>819</v>
      </c>
      <c r="C13" s="1468" t="s">
        <v>488</v>
      </c>
      <c r="D13" s="1469"/>
      <c r="E13" s="1469"/>
      <c r="F13" s="1470"/>
      <c r="G13" s="801"/>
      <c r="H13" s="802"/>
      <c r="I13" s="803"/>
      <c r="J13" s="803"/>
      <c r="K13" s="803"/>
      <c r="L13" s="803"/>
      <c r="M13" s="800"/>
    </row>
    <row r="14" spans="2:13" ht="30" customHeight="1">
      <c r="B14" s="378" t="s">
        <v>820</v>
      </c>
      <c r="C14" s="1468" t="s">
        <v>490</v>
      </c>
      <c r="D14" s="1469"/>
      <c r="E14" s="1469"/>
      <c r="F14" s="1470"/>
      <c r="G14" s="801"/>
      <c r="H14" s="802"/>
      <c r="I14" s="803"/>
      <c r="J14" s="803"/>
      <c r="K14" s="803"/>
      <c r="L14" s="803"/>
      <c r="M14" s="800"/>
    </row>
    <row r="15" spans="2:13" ht="30" customHeight="1">
      <c r="B15" s="378" t="s">
        <v>777</v>
      </c>
      <c r="C15" s="1138" t="s">
        <v>640</v>
      </c>
      <c r="D15" s="578"/>
      <c r="E15" s="575"/>
      <c r="F15" s="576"/>
      <c r="G15" s="801"/>
      <c r="H15" s="802"/>
      <c r="I15" s="802"/>
      <c r="J15" s="802"/>
      <c r="K15" s="803"/>
      <c r="L15" s="803"/>
      <c r="M15" s="800"/>
    </row>
    <row r="16" spans="2:13" ht="30" customHeight="1">
      <c r="B16" s="378" t="s">
        <v>778</v>
      </c>
      <c r="C16" s="1138" t="s">
        <v>641</v>
      </c>
      <c r="D16" s="578"/>
      <c r="E16" s="575"/>
      <c r="F16" s="576"/>
      <c r="G16" s="801"/>
      <c r="H16" s="802"/>
      <c r="I16" s="802"/>
      <c r="J16" s="802"/>
      <c r="K16" s="803"/>
      <c r="L16" s="803"/>
      <c r="M16" s="800"/>
    </row>
    <row r="17" spans="2:13" ht="30" customHeight="1">
      <c r="B17" s="378" t="s">
        <v>779</v>
      </c>
      <c r="C17" s="577" t="s">
        <v>511</v>
      </c>
      <c r="D17" s="575"/>
      <c r="E17" s="575"/>
      <c r="F17" s="576"/>
      <c r="G17" s="801"/>
      <c r="H17" s="802"/>
      <c r="I17" s="802"/>
      <c r="J17" s="802"/>
      <c r="K17" s="798">
        <f>ABS(I17+J17)</f>
        <v>0</v>
      </c>
      <c r="L17" s="798">
        <f>K17*8%</f>
        <v>0</v>
      </c>
      <c r="M17" s="800"/>
    </row>
    <row r="18" spans="2:13" ht="30" customHeight="1">
      <c r="B18" s="385" t="s">
        <v>786</v>
      </c>
      <c r="C18" s="577" t="s">
        <v>526</v>
      </c>
      <c r="D18" s="575"/>
      <c r="E18" s="575"/>
      <c r="F18" s="576"/>
      <c r="G18" s="804"/>
      <c r="H18" s="804"/>
      <c r="I18" s="804"/>
      <c r="J18" s="804"/>
      <c r="K18" s="804"/>
      <c r="L18" s="798">
        <f>L19+L20+L21+L22+L23</f>
        <v>0</v>
      </c>
      <c r="M18" s="800"/>
    </row>
    <row r="19" spans="2:13" s="220" customFormat="1" ht="30" customHeight="1">
      <c r="B19" s="251" t="s">
        <v>787</v>
      </c>
      <c r="C19" s="536" t="s">
        <v>527</v>
      </c>
      <c r="D19" s="558"/>
      <c r="E19" s="537"/>
      <c r="F19" s="559"/>
      <c r="G19" s="805"/>
      <c r="H19" s="804"/>
      <c r="I19" s="804"/>
      <c r="J19" s="804"/>
      <c r="K19" s="804"/>
      <c r="L19" s="802"/>
      <c r="M19" s="800"/>
    </row>
    <row r="20" spans="2:13" s="220" customFormat="1" ht="30" customHeight="1">
      <c r="B20" s="251" t="s">
        <v>788</v>
      </c>
      <c r="C20" s="536" t="s">
        <v>528</v>
      </c>
      <c r="D20" s="558"/>
      <c r="E20" s="537"/>
      <c r="F20" s="559"/>
      <c r="G20" s="805"/>
      <c r="H20" s="804"/>
      <c r="I20" s="804"/>
      <c r="J20" s="804"/>
      <c r="K20" s="804"/>
      <c r="L20" s="802"/>
      <c r="M20" s="800"/>
    </row>
    <row r="21" spans="2:13" s="220" customFormat="1" ht="30" customHeight="1">
      <c r="B21" s="251" t="s">
        <v>789</v>
      </c>
      <c r="C21" s="536" t="s">
        <v>529</v>
      </c>
      <c r="D21" s="558"/>
      <c r="E21" s="537"/>
      <c r="F21" s="559"/>
      <c r="G21" s="805"/>
      <c r="H21" s="804"/>
      <c r="I21" s="804"/>
      <c r="J21" s="804"/>
      <c r="K21" s="804"/>
      <c r="L21" s="802"/>
      <c r="M21" s="800"/>
    </row>
    <row r="22" spans="2:13" s="220" customFormat="1" ht="30" customHeight="1">
      <c r="B22" s="769" t="s">
        <v>642</v>
      </c>
      <c r="C22" s="536" t="s">
        <v>531</v>
      </c>
      <c r="D22" s="558"/>
      <c r="E22" s="537"/>
      <c r="F22" s="559"/>
      <c r="G22" s="806"/>
      <c r="H22" s="807"/>
      <c r="I22" s="807"/>
      <c r="J22" s="807"/>
      <c r="K22" s="807"/>
      <c r="L22" s="802"/>
      <c r="M22" s="808"/>
    </row>
    <row r="23" spans="2:13" s="220" customFormat="1" ht="30" customHeight="1" thickBot="1">
      <c r="B23" s="386" t="s">
        <v>790</v>
      </c>
      <c r="C23" s="564" t="s">
        <v>532</v>
      </c>
      <c r="D23" s="565"/>
      <c r="E23" s="565"/>
      <c r="F23" s="566"/>
      <c r="G23" s="809"/>
      <c r="H23" s="810"/>
      <c r="I23" s="810"/>
      <c r="J23" s="810"/>
      <c r="K23" s="810"/>
      <c r="L23" s="811"/>
      <c r="M23" s="812"/>
    </row>
  </sheetData>
  <sheetProtection algorithmName="SHA-512" hashValue="Cfz2D53vzu4wAGSP67p/NqPK99XIpRtsk+Jgaq7ABKsbPZeKmDRC59zhdG7F7k3hBJj0Mcg+LPu0qrM5j9RmSQ==" saltValue="ZUTFokTfxV3teOaeKBvgig==" spinCount="100000" sheet="1" objects="1" scenarios="1"/>
  <mergeCells count="11">
    <mergeCell ref="C13:F13"/>
    <mergeCell ref="C14:F14"/>
    <mergeCell ref="B2:M2"/>
    <mergeCell ref="H6:K6"/>
    <mergeCell ref="L6:L9"/>
    <mergeCell ref="M6:M9"/>
    <mergeCell ref="G7:H7"/>
    <mergeCell ref="I7:J8"/>
    <mergeCell ref="K7:K9"/>
    <mergeCell ref="G8:G9"/>
    <mergeCell ref="H8:H9"/>
  </mergeCells>
  <printOptions horizontalCentered="1" verticalCentered="1"/>
  <pageMargins left="0.31496062992125984" right="0.31496062992125984" top="0.74803149606299213" bottom="0.74803149606299213" header="0.31496062992125984" footer="0.31496062992125984"/>
  <pageSetup paperSize="9" scale="50" orientation="landscape" r:id="rId1"/>
  <headerFooter scaleWithDoc="0"/>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Sheet51">
    <tabColor theme="4" tint="0.59999389629810485"/>
  </sheetPr>
  <dimension ref="B1:M23"/>
  <sheetViews>
    <sheetView showGridLines="0" zoomScale="70" zoomScaleNormal="70" zoomScaleSheetLayoutView="100" zoomScalePageLayoutView="70" workbookViewId="0">
      <selection activeCell="L20" sqref="L20"/>
    </sheetView>
  </sheetViews>
  <sheetFormatPr defaultColWidth="10" defaultRowHeight="12.75"/>
  <cols>
    <col min="1" max="1" width="2.625" style="354" customWidth="1"/>
    <col min="2" max="2" width="13.5" style="355" customWidth="1"/>
    <col min="3" max="3" width="5.125" style="354" customWidth="1"/>
    <col min="4" max="4" width="5.875" style="354" customWidth="1"/>
    <col min="5" max="5" width="33.25" style="354" customWidth="1"/>
    <col min="6" max="6" width="49.125" style="354" customWidth="1"/>
    <col min="7" max="11" width="15" style="355" customWidth="1"/>
    <col min="12" max="12" width="20" style="354" customWidth="1"/>
    <col min="13" max="13" width="16.875" style="354" customWidth="1"/>
    <col min="14" max="16384" width="10" style="354"/>
  </cols>
  <sheetData>
    <row r="1" spans="2:13" ht="13.5" thickBot="1"/>
    <row r="2" spans="2:13" s="356" customFormat="1" ht="31.5" customHeight="1" thickBot="1">
      <c r="B2" s="1447" t="s">
        <v>818</v>
      </c>
      <c r="C2" s="1448"/>
      <c r="D2" s="1448"/>
      <c r="E2" s="1448"/>
      <c r="F2" s="1448"/>
      <c r="G2" s="1448"/>
      <c r="H2" s="1448"/>
      <c r="I2" s="1448"/>
      <c r="J2" s="1448"/>
      <c r="K2" s="1448"/>
      <c r="L2" s="1448"/>
      <c r="M2" s="1449"/>
    </row>
    <row r="3" spans="2:13" s="573" customFormat="1" ht="12" customHeight="1">
      <c r="B3" s="572"/>
      <c r="C3" s="572"/>
      <c r="D3" s="572"/>
      <c r="E3" s="572"/>
      <c r="F3" s="572"/>
      <c r="G3" s="572"/>
      <c r="H3" s="572"/>
      <c r="I3" s="572"/>
      <c r="J3" s="572"/>
      <c r="K3" s="572"/>
      <c r="L3" s="572"/>
      <c r="M3" s="572"/>
    </row>
    <row r="4" spans="2:13" s="358" customFormat="1" ht="28.5" customHeight="1">
      <c r="B4" s="359"/>
      <c r="C4" s="360" t="s">
        <v>636</v>
      </c>
      <c r="F4" s="516" t="s">
        <v>828</v>
      </c>
      <c r="G4" s="361"/>
      <c r="H4" s="361"/>
      <c r="I4" s="359"/>
      <c r="J4" s="359"/>
      <c r="K4" s="359"/>
    </row>
    <row r="5" spans="2:13" s="358" customFormat="1" ht="9" customHeight="1" thickBot="1">
      <c r="B5" s="359"/>
      <c r="C5" s="362"/>
      <c r="G5" s="361"/>
      <c r="H5" s="361"/>
      <c r="I5" s="359"/>
      <c r="J5" s="359"/>
      <c r="K5" s="359"/>
    </row>
    <row r="6" spans="2:13" ht="24" customHeight="1">
      <c r="B6" s="1139"/>
      <c r="C6" s="364"/>
      <c r="D6" s="364"/>
      <c r="E6" s="364"/>
      <c r="F6" s="365"/>
      <c r="G6" s="366"/>
      <c r="H6" s="1450" t="s">
        <v>477</v>
      </c>
      <c r="I6" s="1451"/>
      <c r="J6" s="1451"/>
      <c r="K6" s="1452"/>
      <c r="L6" s="1453" t="s">
        <v>449</v>
      </c>
      <c r="M6" s="1456" t="s">
        <v>478</v>
      </c>
    </row>
    <row r="7" spans="2:13" ht="24" customHeight="1">
      <c r="B7" s="367"/>
      <c r="C7" s="368"/>
      <c r="D7" s="368"/>
      <c r="E7" s="368"/>
      <c r="F7" s="369"/>
      <c r="G7" s="1459" t="s">
        <v>479</v>
      </c>
      <c r="H7" s="1460"/>
      <c r="I7" s="1471" t="s">
        <v>480</v>
      </c>
      <c r="J7" s="1472"/>
      <c r="K7" s="1472" t="s">
        <v>481</v>
      </c>
      <c r="L7" s="1454"/>
      <c r="M7" s="1457"/>
    </row>
    <row r="8" spans="2:13" ht="63.75" customHeight="1">
      <c r="B8" s="367"/>
      <c r="C8" s="368"/>
      <c r="D8" s="368"/>
      <c r="E8" s="368"/>
      <c r="F8" s="369"/>
      <c r="G8" s="1466" t="s">
        <v>482</v>
      </c>
      <c r="H8" s="1466" t="s">
        <v>483</v>
      </c>
      <c r="I8" s="1463"/>
      <c r="J8" s="1464"/>
      <c r="K8" s="1465"/>
      <c r="L8" s="1454"/>
      <c r="M8" s="1457"/>
    </row>
    <row r="9" spans="2:13" ht="63" customHeight="1">
      <c r="B9" s="367"/>
      <c r="C9" s="368"/>
      <c r="D9" s="368"/>
      <c r="E9" s="368"/>
      <c r="F9" s="369"/>
      <c r="G9" s="1467"/>
      <c r="H9" s="1467"/>
      <c r="I9" s="370" t="s">
        <v>482</v>
      </c>
      <c r="J9" s="370" t="s">
        <v>483</v>
      </c>
      <c r="K9" s="1464"/>
      <c r="L9" s="1455"/>
      <c r="M9" s="1458"/>
    </row>
    <row r="10" spans="2:13" s="371" customFormat="1" ht="25.5" customHeight="1">
      <c r="B10" s="372"/>
      <c r="C10" s="373"/>
      <c r="D10" s="373"/>
      <c r="E10" s="373"/>
      <c r="F10" s="374"/>
      <c r="G10" s="375" t="s">
        <v>775</v>
      </c>
      <c r="H10" s="375" t="s">
        <v>776</v>
      </c>
      <c r="I10" s="375" t="s">
        <v>777</v>
      </c>
      <c r="J10" s="375" t="s">
        <v>778</v>
      </c>
      <c r="K10" s="375" t="s">
        <v>779</v>
      </c>
      <c r="L10" s="376" t="s">
        <v>780</v>
      </c>
      <c r="M10" s="377" t="s">
        <v>781</v>
      </c>
    </row>
    <row r="11" spans="2:13" ht="30" customHeight="1">
      <c r="B11" s="378" t="s">
        <v>775</v>
      </c>
      <c r="C11" s="574" t="s">
        <v>637</v>
      </c>
      <c r="D11" s="575"/>
      <c r="E11" s="575"/>
      <c r="F11" s="576"/>
      <c r="G11" s="796"/>
      <c r="H11" s="797"/>
      <c r="I11" s="797"/>
      <c r="J11" s="797"/>
      <c r="K11" s="797"/>
      <c r="L11" s="798">
        <f>L12+L17+L18</f>
        <v>0</v>
      </c>
      <c r="M11" s="799">
        <f>L11*12.5</f>
        <v>0</v>
      </c>
    </row>
    <row r="12" spans="2:13" ht="30" customHeight="1">
      <c r="B12" s="378" t="s">
        <v>776</v>
      </c>
      <c r="C12" s="577" t="s">
        <v>486</v>
      </c>
      <c r="D12" s="575"/>
      <c r="E12" s="575"/>
      <c r="F12" s="576"/>
      <c r="G12" s="798">
        <f>G15+G16</f>
        <v>0</v>
      </c>
      <c r="H12" s="798">
        <f>H15+H16</f>
        <v>0</v>
      </c>
      <c r="I12" s="798">
        <f>I15+I16</f>
        <v>0</v>
      </c>
      <c r="J12" s="798">
        <f>J15+J16</f>
        <v>0</v>
      </c>
      <c r="K12" s="798">
        <f>ABS(I12-J12)</f>
        <v>0</v>
      </c>
      <c r="L12" s="798">
        <f>K12*8%</f>
        <v>0</v>
      </c>
      <c r="M12" s="800"/>
    </row>
    <row r="13" spans="2:13" ht="30" customHeight="1">
      <c r="B13" s="378" t="s">
        <v>819</v>
      </c>
      <c r="C13" s="1468" t="s">
        <v>488</v>
      </c>
      <c r="D13" s="1469"/>
      <c r="E13" s="1469"/>
      <c r="F13" s="1470"/>
      <c r="G13" s="801"/>
      <c r="H13" s="802"/>
      <c r="I13" s="803"/>
      <c r="J13" s="803"/>
      <c r="K13" s="803"/>
      <c r="L13" s="803"/>
      <c r="M13" s="800"/>
    </row>
    <row r="14" spans="2:13" ht="30" customHeight="1">
      <c r="B14" s="378" t="s">
        <v>820</v>
      </c>
      <c r="C14" s="1468" t="s">
        <v>490</v>
      </c>
      <c r="D14" s="1469"/>
      <c r="E14" s="1469"/>
      <c r="F14" s="1470"/>
      <c r="G14" s="801"/>
      <c r="H14" s="802"/>
      <c r="I14" s="803"/>
      <c r="J14" s="803"/>
      <c r="K14" s="803"/>
      <c r="L14" s="803"/>
      <c r="M14" s="800"/>
    </row>
    <row r="15" spans="2:13" ht="30" customHeight="1">
      <c r="B15" s="378" t="s">
        <v>777</v>
      </c>
      <c r="C15" s="1138" t="s">
        <v>640</v>
      </c>
      <c r="D15" s="578"/>
      <c r="E15" s="575"/>
      <c r="F15" s="576"/>
      <c r="G15" s="801"/>
      <c r="H15" s="802"/>
      <c r="I15" s="802"/>
      <c r="J15" s="802"/>
      <c r="K15" s="803"/>
      <c r="L15" s="803"/>
      <c r="M15" s="800"/>
    </row>
    <row r="16" spans="2:13" ht="30" customHeight="1">
      <c r="B16" s="378" t="s">
        <v>778</v>
      </c>
      <c r="C16" s="1138" t="s">
        <v>641</v>
      </c>
      <c r="D16" s="578"/>
      <c r="E16" s="575"/>
      <c r="F16" s="576"/>
      <c r="G16" s="801"/>
      <c r="H16" s="802"/>
      <c r="I16" s="802"/>
      <c r="J16" s="802"/>
      <c r="K16" s="803"/>
      <c r="L16" s="803"/>
      <c r="M16" s="800"/>
    </row>
    <row r="17" spans="2:13" ht="30" customHeight="1">
      <c r="B17" s="378" t="s">
        <v>779</v>
      </c>
      <c r="C17" s="577" t="s">
        <v>511</v>
      </c>
      <c r="D17" s="575"/>
      <c r="E17" s="575"/>
      <c r="F17" s="576"/>
      <c r="G17" s="801"/>
      <c r="H17" s="802"/>
      <c r="I17" s="802"/>
      <c r="J17" s="802"/>
      <c r="K17" s="798">
        <f>ABS(I17+J17)</f>
        <v>0</v>
      </c>
      <c r="L17" s="798">
        <f>K17*8%</f>
        <v>0</v>
      </c>
      <c r="M17" s="800"/>
    </row>
    <row r="18" spans="2:13" ht="30" customHeight="1">
      <c r="B18" s="385" t="s">
        <v>786</v>
      </c>
      <c r="C18" s="577" t="s">
        <v>526</v>
      </c>
      <c r="D18" s="575"/>
      <c r="E18" s="575"/>
      <c r="F18" s="576"/>
      <c r="G18" s="804"/>
      <c r="H18" s="804"/>
      <c r="I18" s="804"/>
      <c r="J18" s="804"/>
      <c r="K18" s="804"/>
      <c r="L18" s="798">
        <f>L19+L20+L21+L22+L23</f>
        <v>0</v>
      </c>
      <c r="M18" s="800"/>
    </row>
    <row r="19" spans="2:13" s="220" customFormat="1" ht="30" customHeight="1">
      <c r="B19" s="251" t="s">
        <v>787</v>
      </c>
      <c r="C19" s="536" t="s">
        <v>527</v>
      </c>
      <c r="D19" s="558"/>
      <c r="E19" s="537"/>
      <c r="F19" s="559"/>
      <c r="G19" s="805"/>
      <c r="H19" s="804"/>
      <c r="I19" s="804"/>
      <c r="J19" s="804"/>
      <c r="K19" s="804"/>
      <c r="L19" s="802"/>
      <c r="M19" s="800"/>
    </row>
    <row r="20" spans="2:13" s="220" customFormat="1" ht="30" customHeight="1">
      <c r="B20" s="251" t="s">
        <v>788</v>
      </c>
      <c r="C20" s="536" t="s">
        <v>528</v>
      </c>
      <c r="D20" s="558"/>
      <c r="E20" s="537"/>
      <c r="F20" s="559"/>
      <c r="G20" s="805"/>
      <c r="H20" s="804"/>
      <c r="I20" s="804"/>
      <c r="J20" s="804"/>
      <c r="K20" s="804"/>
      <c r="L20" s="802"/>
      <c r="M20" s="800"/>
    </row>
    <row r="21" spans="2:13" s="220" customFormat="1" ht="30" customHeight="1">
      <c r="B21" s="251" t="s">
        <v>789</v>
      </c>
      <c r="C21" s="536" t="s">
        <v>529</v>
      </c>
      <c r="D21" s="558"/>
      <c r="E21" s="537"/>
      <c r="F21" s="559"/>
      <c r="G21" s="805"/>
      <c r="H21" s="804"/>
      <c r="I21" s="804"/>
      <c r="J21" s="804"/>
      <c r="K21" s="804"/>
      <c r="L21" s="802"/>
      <c r="M21" s="800"/>
    </row>
    <row r="22" spans="2:13" s="220" customFormat="1" ht="30" customHeight="1">
      <c r="B22" s="769" t="s">
        <v>642</v>
      </c>
      <c r="C22" s="536" t="s">
        <v>531</v>
      </c>
      <c r="D22" s="558"/>
      <c r="E22" s="537"/>
      <c r="F22" s="559"/>
      <c r="G22" s="806"/>
      <c r="H22" s="807"/>
      <c r="I22" s="807"/>
      <c r="J22" s="807"/>
      <c r="K22" s="807"/>
      <c r="L22" s="802"/>
      <c r="M22" s="808"/>
    </row>
    <row r="23" spans="2:13" s="220" customFormat="1" ht="30" customHeight="1" thickBot="1">
      <c r="B23" s="386" t="s">
        <v>790</v>
      </c>
      <c r="C23" s="564" t="s">
        <v>532</v>
      </c>
      <c r="D23" s="565"/>
      <c r="E23" s="565"/>
      <c r="F23" s="566"/>
      <c r="G23" s="809"/>
      <c r="H23" s="810"/>
      <c r="I23" s="810"/>
      <c r="J23" s="810"/>
      <c r="K23" s="810"/>
      <c r="L23" s="811"/>
      <c r="M23" s="812"/>
    </row>
  </sheetData>
  <sheetProtection algorithmName="SHA-512" hashValue="e8y7eK0NbXhQYqQn7rPyQmrZLhqq4w8SkDlV0dmj52xy5mv0tZp5QccWhT92ax5Fz2eWL2yCYhAkva+so4PwMA==" saltValue="ufDJRGahi/kwpRaRklUIpw==" spinCount="100000" sheet="1" objects="1" scenarios="1"/>
  <mergeCells count="11">
    <mergeCell ref="C13:F13"/>
    <mergeCell ref="C14:F14"/>
    <mergeCell ref="B2:M2"/>
    <mergeCell ref="H6:K6"/>
    <mergeCell ref="L6:L9"/>
    <mergeCell ref="M6:M9"/>
    <mergeCell ref="G7:H7"/>
    <mergeCell ref="I7:J8"/>
    <mergeCell ref="K7:K9"/>
    <mergeCell ref="G8:G9"/>
    <mergeCell ref="H8:H9"/>
  </mergeCells>
  <printOptions horizontalCentered="1" verticalCentered="1"/>
  <pageMargins left="0.31496062992125984" right="0.31496062992125984" top="0.74803149606299213" bottom="0.74803149606299213" header="0.31496062992125984" footer="0.31496062992125984"/>
  <pageSetup paperSize="9" scale="50" orientation="landscape" r:id="rId1"/>
  <headerFooter scaleWithDoc="0"/>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Sheet52">
    <tabColor theme="4" tint="0.59999389629810485"/>
  </sheetPr>
  <dimension ref="B1:M23"/>
  <sheetViews>
    <sheetView showGridLines="0" zoomScale="70" zoomScaleNormal="70" zoomScaleSheetLayoutView="100" zoomScalePageLayoutView="70" workbookViewId="0">
      <selection activeCell="L20" sqref="L20"/>
    </sheetView>
  </sheetViews>
  <sheetFormatPr defaultColWidth="10" defaultRowHeight="12.75"/>
  <cols>
    <col min="1" max="1" width="2.625" style="354" customWidth="1"/>
    <col min="2" max="2" width="13.5" style="355" customWidth="1"/>
    <col min="3" max="3" width="5.125" style="354" customWidth="1"/>
    <col min="4" max="4" width="5.875" style="354" customWidth="1"/>
    <col min="5" max="5" width="33.25" style="354" customWidth="1"/>
    <col min="6" max="6" width="49.125" style="354" customWidth="1"/>
    <col min="7" max="11" width="15" style="355" customWidth="1"/>
    <col min="12" max="12" width="20" style="354" customWidth="1"/>
    <col min="13" max="13" width="16.875" style="354" customWidth="1"/>
    <col min="14" max="16384" width="10" style="354"/>
  </cols>
  <sheetData>
    <row r="1" spans="2:13" ht="13.5" thickBot="1"/>
    <row r="2" spans="2:13" s="356" customFormat="1" ht="31.5" customHeight="1" thickBot="1">
      <c r="B2" s="1447" t="s">
        <v>818</v>
      </c>
      <c r="C2" s="1448"/>
      <c r="D2" s="1448"/>
      <c r="E2" s="1448"/>
      <c r="F2" s="1448"/>
      <c r="G2" s="1448"/>
      <c r="H2" s="1448"/>
      <c r="I2" s="1448"/>
      <c r="J2" s="1448"/>
      <c r="K2" s="1448"/>
      <c r="L2" s="1448"/>
      <c r="M2" s="1449"/>
    </row>
    <row r="3" spans="2:13" s="573" customFormat="1" ht="12" customHeight="1">
      <c r="B3" s="572"/>
      <c r="C3" s="572"/>
      <c r="D3" s="572"/>
      <c r="E3" s="572"/>
      <c r="F3" s="572"/>
      <c r="G3" s="572"/>
      <c r="H3" s="572"/>
      <c r="I3" s="572"/>
      <c r="J3" s="572"/>
      <c r="K3" s="572"/>
      <c r="L3" s="572"/>
      <c r="M3" s="572"/>
    </row>
    <row r="4" spans="2:13" s="358" customFormat="1" ht="28.5" customHeight="1">
      <c r="B4" s="359"/>
      <c r="C4" s="360" t="s">
        <v>636</v>
      </c>
      <c r="F4" s="516" t="s">
        <v>829</v>
      </c>
      <c r="G4" s="361"/>
      <c r="H4" s="361"/>
      <c r="I4" s="359"/>
      <c r="J4" s="359"/>
      <c r="K4" s="359"/>
    </row>
    <row r="5" spans="2:13" s="358" customFormat="1" ht="9" customHeight="1" thickBot="1">
      <c r="B5" s="359"/>
      <c r="C5" s="362"/>
      <c r="G5" s="361"/>
      <c r="H5" s="361"/>
      <c r="I5" s="359"/>
      <c r="J5" s="359"/>
      <c r="K5" s="359"/>
    </row>
    <row r="6" spans="2:13" ht="24" customHeight="1">
      <c r="B6" s="1139"/>
      <c r="C6" s="364"/>
      <c r="D6" s="364"/>
      <c r="E6" s="364"/>
      <c r="F6" s="365"/>
      <c r="G6" s="366"/>
      <c r="H6" s="1450" t="s">
        <v>477</v>
      </c>
      <c r="I6" s="1451"/>
      <c r="J6" s="1451"/>
      <c r="K6" s="1452"/>
      <c r="L6" s="1453" t="s">
        <v>449</v>
      </c>
      <c r="M6" s="1456" t="s">
        <v>478</v>
      </c>
    </row>
    <row r="7" spans="2:13" ht="24" customHeight="1">
      <c r="B7" s="367"/>
      <c r="C7" s="368"/>
      <c r="D7" s="368"/>
      <c r="E7" s="368"/>
      <c r="F7" s="369"/>
      <c r="G7" s="1459" t="s">
        <v>479</v>
      </c>
      <c r="H7" s="1460"/>
      <c r="I7" s="1471" t="s">
        <v>480</v>
      </c>
      <c r="J7" s="1472"/>
      <c r="K7" s="1472" t="s">
        <v>481</v>
      </c>
      <c r="L7" s="1454"/>
      <c r="M7" s="1457"/>
    </row>
    <row r="8" spans="2:13" ht="63.75" customHeight="1">
      <c r="B8" s="367"/>
      <c r="C8" s="368"/>
      <c r="D8" s="368"/>
      <c r="E8" s="368"/>
      <c r="F8" s="369"/>
      <c r="G8" s="1466" t="s">
        <v>482</v>
      </c>
      <c r="H8" s="1466" t="s">
        <v>483</v>
      </c>
      <c r="I8" s="1463"/>
      <c r="J8" s="1464"/>
      <c r="K8" s="1465"/>
      <c r="L8" s="1454"/>
      <c r="M8" s="1457"/>
    </row>
    <row r="9" spans="2:13" ht="63" customHeight="1">
      <c r="B9" s="367"/>
      <c r="C9" s="368"/>
      <c r="D9" s="368"/>
      <c r="E9" s="368"/>
      <c r="F9" s="369"/>
      <c r="G9" s="1467"/>
      <c r="H9" s="1467"/>
      <c r="I9" s="370" t="s">
        <v>482</v>
      </c>
      <c r="J9" s="370" t="s">
        <v>483</v>
      </c>
      <c r="K9" s="1464"/>
      <c r="L9" s="1455"/>
      <c r="M9" s="1458"/>
    </row>
    <row r="10" spans="2:13" s="371" customFormat="1" ht="25.5" customHeight="1">
      <c r="B10" s="372"/>
      <c r="C10" s="373"/>
      <c r="D10" s="373"/>
      <c r="E10" s="373"/>
      <c r="F10" s="374"/>
      <c r="G10" s="375" t="s">
        <v>775</v>
      </c>
      <c r="H10" s="375" t="s">
        <v>776</v>
      </c>
      <c r="I10" s="375" t="s">
        <v>777</v>
      </c>
      <c r="J10" s="375" t="s">
        <v>778</v>
      </c>
      <c r="K10" s="375" t="s">
        <v>779</v>
      </c>
      <c r="L10" s="376" t="s">
        <v>780</v>
      </c>
      <c r="M10" s="377" t="s">
        <v>781</v>
      </c>
    </row>
    <row r="11" spans="2:13" ht="30" customHeight="1">
      <c r="B11" s="378" t="s">
        <v>775</v>
      </c>
      <c r="C11" s="574" t="s">
        <v>637</v>
      </c>
      <c r="D11" s="575"/>
      <c r="E11" s="575"/>
      <c r="F11" s="576"/>
      <c r="G11" s="796"/>
      <c r="H11" s="797"/>
      <c r="I11" s="797"/>
      <c r="J11" s="797"/>
      <c r="K11" s="797"/>
      <c r="L11" s="798">
        <f>L12+L17+L18</f>
        <v>0</v>
      </c>
      <c r="M11" s="799">
        <f>L11*12.5</f>
        <v>0</v>
      </c>
    </row>
    <row r="12" spans="2:13" ht="30" customHeight="1">
      <c r="B12" s="378" t="s">
        <v>776</v>
      </c>
      <c r="C12" s="577" t="s">
        <v>486</v>
      </c>
      <c r="D12" s="575"/>
      <c r="E12" s="575"/>
      <c r="F12" s="576"/>
      <c r="G12" s="798">
        <f>G15+G16</f>
        <v>0</v>
      </c>
      <c r="H12" s="798">
        <f>H15+H16</f>
        <v>0</v>
      </c>
      <c r="I12" s="798">
        <f>I15+I16</f>
        <v>0</v>
      </c>
      <c r="J12" s="798">
        <f>J15+J16</f>
        <v>0</v>
      </c>
      <c r="K12" s="798">
        <f>ABS(I12-J12)</f>
        <v>0</v>
      </c>
      <c r="L12" s="798">
        <f>K12*8%</f>
        <v>0</v>
      </c>
      <c r="M12" s="800"/>
    </row>
    <row r="13" spans="2:13" ht="30" customHeight="1">
      <c r="B13" s="378" t="s">
        <v>819</v>
      </c>
      <c r="C13" s="1468" t="s">
        <v>488</v>
      </c>
      <c r="D13" s="1469"/>
      <c r="E13" s="1469"/>
      <c r="F13" s="1470"/>
      <c r="G13" s="801"/>
      <c r="H13" s="802"/>
      <c r="I13" s="803"/>
      <c r="J13" s="803"/>
      <c r="K13" s="803"/>
      <c r="L13" s="803"/>
      <c r="M13" s="800"/>
    </row>
    <row r="14" spans="2:13" ht="30" customHeight="1">
      <c r="B14" s="378" t="s">
        <v>820</v>
      </c>
      <c r="C14" s="1468" t="s">
        <v>490</v>
      </c>
      <c r="D14" s="1469"/>
      <c r="E14" s="1469"/>
      <c r="F14" s="1470"/>
      <c r="G14" s="801"/>
      <c r="H14" s="802"/>
      <c r="I14" s="803"/>
      <c r="J14" s="803"/>
      <c r="K14" s="803"/>
      <c r="L14" s="803"/>
      <c r="M14" s="800"/>
    </row>
    <row r="15" spans="2:13" ht="30" customHeight="1">
      <c r="B15" s="378" t="s">
        <v>777</v>
      </c>
      <c r="C15" s="1138" t="s">
        <v>640</v>
      </c>
      <c r="D15" s="578"/>
      <c r="E15" s="575"/>
      <c r="F15" s="576"/>
      <c r="G15" s="801"/>
      <c r="H15" s="802"/>
      <c r="I15" s="802"/>
      <c r="J15" s="802"/>
      <c r="K15" s="803"/>
      <c r="L15" s="803"/>
      <c r="M15" s="800"/>
    </row>
    <row r="16" spans="2:13" ht="30" customHeight="1">
      <c r="B16" s="378" t="s">
        <v>778</v>
      </c>
      <c r="C16" s="1138" t="s">
        <v>641</v>
      </c>
      <c r="D16" s="578"/>
      <c r="E16" s="575"/>
      <c r="F16" s="576"/>
      <c r="G16" s="801"/>
      <c r="H16" s="802"/>
      <c r="I16" s="802"/>
      <c r="J16" s="802"/>
      <c r="K16" s="803"/>
      <c r="L16" s="803"/>
      <c r="M16" s="800"/>
    </row>
    <row r="17" spans="2:13" ht="30" customHeight="1">
      <c r="B17" s="378" t="s">
        <v>779</v>
      </c>
      <c r="C17" s="577" t="s">
        <v>511</v>
      </c>
      <c r="D17" s="575"/>
      <c r="E17" s="575"/>
      <c r="F17" s="576"/>
      <c r="G17" s="801"/>
      <c r="H17" s="802"/>
      <c r="I17" s="802"/>
      <c r="J17" s="802"/>
      <c r="K17" s="798">
        <f>ABS(I17+J17)</f>
        <v>0</v>
      </c>
      <c r="L17" s="798">
        <f>K17*8%</f>
        <v>0</v>
      </c>
      <c r="M17" s="800"/>
    </row>
    <row r="18" spans="2:13" ht="30" customHeight="1">
      <c r="B18" s="385" t="s">
        <v>786</v>
      </c>
      <c r="C18" s="577" t="s">
        <v>526</v>
      </c>
      <c r="D18" s="575"/>
      <c r="E18" s="575"/>
      <c r="F18" s="576"/>
      <c r="G18" s="804"/>
      <c r="H18" s="804"/>
      <c r="I18" s="804"/>
      <c r="J18" s="804"/>
      <c r="K18" s="804"/>
      <c r="L18" s="798">
        <f>L19+L20+L21+L22+L23</f>
        <v>0</v>
      </c>
      <c r="M18" s="800"/>
    </row>
    <row r="19" spans="2:13" s="220" customFormat="1" ht="30" customHeight="1">
      <c r="B19" s="251" t="s">
        <v>787</v>
      </c>
      <c r="C19" s="536" t="s">
        <v>527</v>
      </c>
      <c r="D19" s="558"/>
      <c r="E19" s="537"/>
      <c r="F19" s="559"/>
      <c r="G19" s="805"/>
      <c r="H19" s="804"/>
      <c r="I19" s="804"/>
      <c r="J19" s="804"/>
      <c r="K19" s="804"/>
      <c r="L19" s="802"/>
      <c r="M19" s="800"/>
    </row>
    <row r="20" spans="2:13" s="220" customFormat="1" ht="30" customHeight="1">
      <c r="B20" s="251" t="s">
        <v>788</v>
      </c>
      <c r="C20" s="536" t="s">
        <v>528</v>
      </c>
      <c r="D20" s="558"/>
      <c r="E20" s="537"/>
      <c r="F20" s="559"/>
      <c r="G20" s="805"/>
      <c r="H20" s="804"/>
      <c r="I20" s="804"/>
      <c r="J20" s="804"/>
      <c r="K20" s="804"/>
      <c r="L20" s="802"/>
      <c r="M20" s="800"/>
    </row>
    <row r="21" spans="2:13" s="220" customFormat="1" ht="30" customHeight="1">
      <c r="B21" s="251" t="s">
        <v>789</v>
      </c>
      <c r="C21" s="536" t="s">
        <v>529</v>
      </c>
      <c r="D21" s="558"/>
      <c r="E21" s="537"/>
      <c r="F21" s="559"/>
      <c r="G21" s="805"/>
      <c r="H21" s="804"/>
      <c r="I21" s="804"/>
      <c r="J21" s="804"/>
      <c r="K21" s="804"/>
      <c r="L21" s="802"/>
      <c r="M21" s="800"/>
    </row>
    <row r="22" spans="2:13" s="220" customFormat="1" ht="30" customHeight="1">
      <c r="B22" s="769" t="s">
        <v>642</v>
      </c>
      <c r="C22" s="536" t="s">
        <v>531</v>
      </c>
      <c r="D22" s="558"/>
      <c r="E22" s="537"/>
      <c r="F22" s="559"/>
      <c r="G22" s="806"/>
      <c r="H22" s="807"/>
      <c r="I22" s="807"/>
      <c r="J22" s="807"/>
      <c r="K22" s="807"/>
      <c r="L22" s="802"/>
      <c r="M22" s="808"/>
    </row>
    <row r="23" spans="2:13" s="220" customFormat="1" ht="30" customHeight="1" thickBot="1">
      <c r="B23" s="386" t="s">
        <v>790</v>
      </c>
      <c r="C23" s="564" t="s">
        <v>532</v>
      </c>
      <c r="D23" s="565"/>
      <c r="E23" s="565"/>
      <c r="F23" s="566"/>
      <c r="G23" s="809"/>
      <c r="H23" s="810"/>
      <c r="I23" s="810"/>
      <c r="J23" s="810"/>
      <c r="K23" s="810"/>
      <c r="L23" s="811"/>
      <c r="M23" s="812"/>
    </row>
  </sheetData>
  <sheetProtection algorithmName="SHA-512" hashValue="wESv+m/EnO2jBFjg0x+tf47ju+13KIPEBkyb4BAcw8Qi8hrnM1VzEwTb86AOcv0+36mdVccovsIqtRUAXwhodA==" saltValue="LoJXO5vMDYNcLh99YQOuug==" spinCount="100000" sheet="1" objects="1" scenarios="1"/>
  <mergeCells count="11">
    <mergeCell ref="C13:F13"/>
    <mergeCell ref="C14:F14"/>
    <mergeCell ref="B2:M2"/>
    <mergeCell ref="H6:K6"/>
    <mergeCell ref="L6:L9"/>
    <mergeCell ref="M6:M9"/>
    <mergeCell ref="G7:H7"/>
    <mergeCell ref="I7:J8"/>
    <mergeCell ref="K7:K9"/>
    <mergeCell ref="G8:G9"/>
    <mergeCell ref="H8:H9"/>
  </mergeCells>
  <printOptions horizontalCentered="1" verticalCentered="1"/>
  <pageMargins left="0.31496062992125984" right="0.31496062992125984" top="0.74803149606299213" bottom="0.74803149606299213" header="0.31496062992125984" footer="0.31496062992125984"/>
  <pageSetup paperSize="9" scale="50" orientation="landscape" r:id="rId1"/>
  <headerFooter scaleWithDoc="0"/>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Sheet73">
    <tabColor theme="4" tint="0.59999389629810485"/>
  </sheetPr>
  <dimension ref="B1:M23"/>
  <sheetViews>
    <sheetView showGridLines="0" zoomScale="70" zoomScaleNormal="70" zoomScaleSheetLayoutView="100" zoomScalePageLayoutView="70" workbookViewId="0">
      <selection activeCell="L20" sqref="L20"/>
    </sheetView>
  </sheetViews>
  <sheetFormatPr defaultColWidth="10" defaultRowHeight="12.75"/>
  <cols>
    <col min="1" max="1" width="2.625" style="354" customWidth="1"/>
    <col min="2" max="2" width="13.5" style="355" customWidth="1"/>
    <col min="3" max="3" width="5.125" style="354" customWidth="1"/>
    <col min="4" max="4" width="5.875" style="354" customWidth="1"/>
    <col min="5" max="5" width="33.25" style="354" customWidth="1"/>
    <col min="6" max="6" width="49.125" style="354" customWidth="1"/>
    <col min="7" max="11" width="15" style="355" customWidth="1"/>
    <col min="12" max="12" width="20" style="354" customWidth="1"/>
    <col min="13" max="13" width="16.875" style="354" customWidth="1"/>
    <col min="14" max="16384" width="10" style="354"/>
  </cols>
  <sheetData>
    <row r="1" spans="2:13" ht="13.5" thickBot="1"/>
    <row r="2" spans="2:13" s="356" customFormat="1" ht="31.5" customHeight="1" thickBot="1">
      <c r="B2" s="1447" t="s">
        <v>818</v>
      </c>
      <c r="C2" s="1448"/>
      <c r="D2" s="1448"/>
      <c r="E2" s="1448"/>
      <c r="F2" s="1448"/>
      <c r="G2" s="1448"/>
      <c r="H2" s="1448"/>
      <c r="I2" s="1448"/>
      <c r="J2" s="1448"/>
      <c r="K2" s="1448"/>
      <c r="L2" s="1448"/>
      <c r="M2" s="1449"/>
    </row>
    <row r="3" spans="2:13" s="573" customFormat="1" ht="12" customHeight="1">
      <c r="B3" s="572"/>
      <c r="C3" s="572"/>
      <c r="D3" s="572"/>
      <c r="E3" s="572"/>
      <c r="F3" s="572"/>
      <c r="G3" s="572"/>
      <c r="H3" s="572"/>
      <c r="I3" s="572"/>
      <c r="J3" s="572"/>
      <c r="K3" s="572"/>
      <c r="L3" s="572"/>
      <c r="M3" s="572"/>
    </row>
    <row r="4" spans="2:13" s="358" customFormat="1" ht="28.5" customHeight="1">
      <c r="B4" s="359"/>
      <c r="C4" s="360" t="s">
        <v>636</v>
      </c>
      <c r="F4" s="516" t="s">
        <v>830</v>
      </c>
      <c r="G4" s="361"/>
      <c r="H4" s="361"/>
      <c r="I4" s="359"/>
      <c r="J4" s="359"/>
      <c r="K4" s="359"/>
    </row>
    <row r="5" spans="2:13" s="358" customFormat="1" ht="9" customHeight="1" thickBot="1">
      <c r="B5" s="359"/>
      <c r="C5" s="362"/>
      <c r="G5" s="361"/>
      <c r="H5" s="361"/>
      <c r="I5" s="359"/>
      <c r="J5" s="359"/>
      <c r="K5" s="359"/>
    </row>
    <row r="6" spans="2:13" ht="24" customHeight="1">
      <c r="B6" s="1139"/>
      <c r="C6" s="364"/>
      <c r="D6" s="364"/>
      <c r="E6" s="364"/>
      <c r="F6" s="365"/>
      <c r="G6" s="366"/>
      <c r="H6" s="1450" t="s">
        <v>477</v>
      </c>
      <c r="I6" s="1451"/>
      <c r="J6" s="1451"/>
      <c r="K6" s="1452"/>
      <c r="L6" s="1453" t="s">
        <v>449</v>
      </c>
      <c r="M6" s="1456" t="s">
        <v>478</v>
      </c>
    </row>
    <row r="7" spans="2:13" ht="24" customHeight="1">
      <c r="B7" s="367"/>
      <c r="C7" s="368"/>
      <c r="D7" s="368"/>
      <c r="E7" s="368"/>
      <c r="F7" s="369"/>
      <c r="G7" s="1459" t="s">
        <v>479</v>
      </c>
      <c r="H7" s="1460"/>
      <c r="I7" s="1471" t="s">
        <v>480</v>
      </c>
      <c r="J7" s="1472"/>
      <c r="K7" s="1472" t="s">
        <v>481</v>
      </c>
      <c r="L7" s="1454"/>
      <c r="M7" s="1457"/>
    </row>
    <row r="8" spans="2:13" ht="63.75" customHeight="1">
      <c r="B8" s="367"/>
      <c r="C8" s="368"/>
      <c r="D8" s="368"/>
      <c r="E8" s="368"/>
      <c r="F8" s="369"/>
      <c r="G8" s="1466" t="s">
        <v>482</v>
      </c>
      <c r="H8" s="1466" t="s">
        <v>483</v>
      </c>
      <c r="I8" s="1463"/>
      <c r="J8" s="1464"/>
      <c r="K8" s="1465"/>
      <c r="L8" s="1454"/>
      <c r="M8" s="1457"/>
    </row>
    <row r="9" spans="2:13" ht="63" customHeight="1">
      <c r="B9" s="367"/>
      <c r="C9" s="368"/>
      <c r="D9" s="368"/>
      <c r="E9" s="368"/>
      <c r="F9" s="369"/>
      <c r="G9" s="1467"/>
      <c r="H9" s="1467"/>
      <c r="I9" s="370" t="s">
        <v>482</v>
      </c>
      <c r="J9" s="370" t="s">
        <v>483</v>
      </c>
      <c r="K9" s="1464"/>
      <c r="L9" s="1455"/>
      <c r="M9" s="1458"/>
    </row>
    <row r="10" spans="2:13" s="371" customFormat="1" ht="25.5" customHeight="1">
      <c r="B10" s="372"/>
      <c r="C10" s="373"/>
      <c r="D10" s="373"/>
      <c r="E10" s="373"/>
      <c r="F10" s="374"/>
      <c r="G10" s="375" t="s">
        <v>775</v>
      </c>
      <c r="H10" s="375" t="s">
        <v>776</v>
      </c>
      <c r="I10" s="375" t="s">
        <v>777</v>
      </c>
      <c r="J10" s="375" t="s">
        <v>778</v>
      </c>
      <c r="K10" s="375" t="s">
        <v>779</v>
      </c>
      <c r="L10" s="376" t="s">
        <v>780</v>
      </c>
      <c r="M10" s="377" t="s">
        <v>781</v>
      </c>
    </row>
    <row r="11" spans="2:13" ht="30" customHeight="1">
      <c r="B11" s="378" t="s">
        <v>775</v>
      </c>
      <c r="C11" s="574" t="s">
        <v>637</v>
      </c>
      <c r="D11" s="575"/>
      <c r="E11" s="575"/>
      <c r="F11" s="576"/>
      <c r="G11" s="796"/>
      <c r="H11" s="797"/>
      <c r="I11" s="797"/>
      <c r="J11" s="797"/>
      <c r="K11" s="797"/>
      <c r="L11" s="798">
        <f>L12+L17+L18</f>
        <v>0</v>
      </c>
      <c r="M11" s="799">
        <f>L11*12.5</f>
        <v>0</v>
      </c>
    </row>
    <row r="12" spans="2:13" ht="30" customHeight="1">
      <c r="B12" s="378" t="s">
        <v>776</v>
      </c>
      <c r="C12" s="577" t="s">
        <v>486</v>
      </c>
      <c r="D12" s="575"/>
      <c r="E12" s="575"/>
      <c r="F12" s="576"/>
      <c r="G12" s="798">
        <f>G15+G16</f>
        <v>0</v>
      </c>
      <c r="H12" s="798">
        <f>H15+H16</f>
        <v>0</v>
      </c>
      <c r="I12" s="798">
        <f>I15+I16</f>
        <v>0</v>
      </c>
      <c r="J12" s="798">
        <f>J15+J16</f>
        <v>0</v>
      </c>
      <c r="K12" s="798">
        <f>ABS(I12-J12)</f>
        <v>0</v>
      </c>
      <c r="L12" s="798">
        <f>K12*8%</f>
        <v>0</v>
      </c>
      <c r="M12" s="800"/>
    </row>
    <row r="13" spans="2:13" ht="30" customHeight="1">
      <c r="B13" s="378" t="s">
        <v>819</v>
      </c>
      <c r="C13" s="1468" t="s">
        <v>488</v>
      </c>
      <c r="D13" s="1469"/>
      <c r="E13" s="1469"/>
      <c r="F13" s="1470"/>
      <c r="G13" s="801"/>
      <c r="H13" s="802"/>
      <c r="I13" s="803"/>
      <c r="J13" s="803"/>
      <c r="K13" s="803"/>
      <c r="L13" s="803"/>
      <c r="M13" s="800"/>
    </row>
    <row r="14" spans="2:13" ht="30" customHeight="1">
      <c r="B14" s="378" t="s">
        <v>820</v>
      </c>
      <c r="C14" s="1468" t="s">
        <v>490</v>
      </c>
      <c r="D14" s="1469"/>
      <c r="E14" s="1469"/>
      <c r="F14" s="1470"/>
      <c r="G14" s="801"/>
      <c r="H14" s="802"/>
      <c r="I14" s="803"/>
      <c r="J14" s="803"/>
      <c r="K14" s="803"/>
      <c r="L14" s="803"/>
      <c r="M14" s="800"/>
    </row>
    <row r="15" spans="2:13" ht="30" customHeight="1">
      <c r="B15" s="378" t="s">
        <v>777</v>
      </c>
      <c r="C15" s="1138" t="s">
        <v>640</v>
      </c>
      <c r="D15" s="578"/>
      <c r="E15" s="575"/>
      <c r="F15" s="576"/>
      <c r="G15" s="801"/>
      <c r="H15" s="802"/>
      <c r="I15" s="802"/>
      <c r="J15" s="802"/>
      <c r="K15" s="803"/>
      <c r="L15" s="803"/>
      <c r="M15" s="800"/>
    </row>
    <row r="16" spans="2:13" ht="30" customHeight="1">
      <c r="B16" s="378" t="s">
        <v>778</v>
      </c>
      <c r="C16" s="1138" t="s">
        <v>641</v>
      </c>
      <c r="D16" s="578"/>
      <c r="E16" s="575"/>
      <c r="F16" s="576"/>
      <c r="G16" s="801"/>
      <c r="H16" s="802"/>
      <c r="I16" s="802"/>
      <c r="J16" s="802"/>
      <c r="K16" s="803"/>
      <c r="L16" s="803"/>
      <c r="M16" s="800"/>
    </row>
    <row r="17" spans="2:13" ht="30" customHeight="1">
      <c r="B17" s="378" t="s">
        <v>779</v>
      </c>
      <c r="C17" s="577" t="s">
        <v>511</v>
      </c>
      <c r="D17" s="575"/>
      <c r="E17" s="575"/>
      <c r="F17" s="576"/>
      <c r="G17" s="801"/>
      <c r="H17" s="802"/>
      <c r="I17" s="802"/>
      <c r="J17" s="802"/>
      <c r="K17" s="798">
        <f>ABS(I17+J17)</f>
        <v>0</v>
      </c>
      <c r="L17" s="798">
        <f>K17*8%</f>
        <v>0</v>
      </c>
      <c r="M17" s="800"/>
    </row>
    <row r="18" spans="2:13" ht="30" customHeight="1">
      <c r="B18" s="385" t="s">
        <v>786</v>
      </c>
      <c r="C18" s="577" t="s">
        <v>526</v>
      </c>
      <c r="D18" s="575"/>
      <c r="E18" s="575"/>
      <c r="F18" s="576"/>
      <c r="G18" s="804"/>
      <c r="H18" s="804"/>
      <c r="I18" s="804"/>
      <c r="J18" s="804"/>
      <c r="K18" s="804"/>
      <c r="L18" s="798">
        <f>L19+L20+L21+L22+L23</f>
        <v>0</v>
      </c>
      <c r="M18" s="800"/>
    </row>
    <row r="19" spans="2:13" s="220" customFormat="1" ht="30" customHeight="1">
      <c r="B19" s="251" t="s">
        <v>787</v>
      </c>
      <c r="C19" s="536" t="s">
        <v>527</v>
      </c>
      <c r="D19" s="558"/>
      <c r="E19" s="537"/>
      <c r="F19" s="559"/>
      <c r="G19" s="805"/>
      <c r="H19" s="804"/>
      <c r="I19" s="804"/>
      <c r="J19" s="804"/>
      <c r="K19" s="804"/>
      <c r="L19" s="802"/>
      <c r="M19" s="800"/>
    </row>
    <row r="20" spans="2:13" s="220" customFormat="1" ht="30" customHeight="1">
      <c r="B20" s="251" t="s">
        <v>788</v>
      </c>
      <c r="C20" s="536" t="s">
        <v>528</v>
      </c>
      <c r="D20" s="558"/>
      <c r="E20" s="537"/>
      <c r="F20" s="559"/>
      <c r="G20" s="805"/>
      <c r="H20" s="804"/>
      <c r="I20" s="804"/>
      <c r="J20" s="804"/>
      <c r="K20" s="804"/>
      <c r="L20" s="802"/>
      <c r="M20" s="800"/>
    </row>
    <row r="21" spans="2:13" s="220" customFormat="1" ht="30" customHeight="1">
      <c r="B21" s="251" t="s">
        <v>789</v>
      </c>
      <c r="C21" s="536" t="s">
        <v>529</v>
      </c>
      <c r="D21" s="558"/>
      <c r="E21" s="537"/>
      <c r="F21" s="559"/>
      <c r="G21" s="805"/>
      <c r="H21" s="804"/>
      <c r="I21" s="804"/>
      <c r="J21" s="804"/>
      <c r="K21" s="804"/>
      <c r="L21" s="802"/>
      <c r="M21" s="800"/>
    </row>
    <row r="22" spans="2:13" s="220" customFormat="1" ht="30" customHeight="1">
      <c r="B22" s="769" t="s">
        <v>642</v>
      </c>
      <c r="C22" s="536" t="s">
        <v>531</v>
      </c>
      <c r="D22" s="558"/>
      <c r="E22" s="537"/>
      <c r="F22" s="559"/>
      <c r="G22" s="806"/>
      <c r="H22" s="807"/>
      <c r="I22" s="807"/>
      <c r="J22" s="807"/>
      <c r="K22" s="807"/>
      <c r="L22" s="802"/>
      <c r="M22" s="808"/>
    </row>
    <row r="23" spans="2:13" s="220" customFormat="1" ht="30" customHeight="1" thickBot="1">
      <c r="B23" s="386" t="s">
        <v>790</v>
      </c>
      <c r="C23" s="564" t="s">
        <v>532</v>
      </c>
      <c r="D23" s="565"/>
      <c r="E23" s="565"/>
      <c r="F23" s="566"/>
      <c r="G23" s="809"/>
      <c r="H23" s="810"/>
      <c r="I23" s="810"/>
      <c r="J23" s="810"/>
      <c r="K23" s="810"/>
      <c r="L23" s="811"/>
      <c r="M23" s="812"/>
    </row>
  </sheetData>
  <sheetProtection algorithmName="SHA-512" hashValue="ZJBytPeMaeV3lAYS1ib9N+DQkNnYbe24IVJRGX0bDRyFIXHIe143rLgIbXyOloXdaSwPuD5akUTx0i28c8cdcA==" saltValue="9l6+JYBAQ4ocLiFCx98+Xw==" spinCount="100000" sheet="1" objects="1" scenarios="1"/>
  <mergeCells count="11">
    <mergeCell ref="C13:F13"/>
    <mergeCell ref="C14:F14"/>
    <mergeCell ref="B2:M2"/>
    <mergeCell ref="H6:K6"/>
    <mergeCell ref="L6:L9"/>
    <mergeCell ref="M6:M9"/>
    <mergeCell ref="G7:H7"/>
    <mergeCell ref="I7:J8"/>
    <mergeCell ref="K7:K9"/>
    <mergeCell ref="G8:G9"/>
    <mergeCell ref="H8:H9"/>
  </mergeCells>
  <printOptions horizontalCentered="1" verticalCentered="1"/>
  <pageMargins left="0.31496062992125984" right="0.31496062992125984" top="0.74803149606299213" bottom="0.74803149606299213" header="0.31496062992125984" footer="0.31496062992125984"/>
  <pageSetup paperSize="9" scale="50" orientation="landscape" r:id="rId1"/>
  <headerFooter scaleWithDoc="0"/>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Sheet77">
    <tabColor theme="4" tint="0.59999389629810485"/>
  </sheetPr>
  <dimension ref="B1:M23"/>
  <sheetViews>
    <sheetView showGridLines="0" zoomScale="70" zoomScaleNormal="70" zoomScaleSheetLayoutView="100" zoomScalePageLayoutView="70" workbookViewId="0">
      <selection activeCell="L21" sqref="L21"/>
    </sheetView>
  </sheetViews>
  <sheetFormatPr defaultColWidth="10" defaultRowHeight="12.75"/>
  <cols>
    <col min="1" max="1" width="2.625" style="354" customWidth="1"/>
    <col min="2" max="2" width="13.5" style="355" customWidth="1"/>
    <col min="3" max="3" width="5.125" style="354" customWidth="1"/>
    <col min="4" max="4" width="5.875" style="354" customWidth="1"/>
    <col min="5" max="5" width="33.25" style="354" customWidth="1"/>
    <col min="6" max="6" width="49.125" style="354" customWidth="1"/>
    <col min="7" max="11" width="15" style="355" customWidth="1"/>
    <col min="12" max="12" width="20" style="354" customWidth="1"/>
    <col min="13" max="13" width="16.875" style="354" customWidth="1"/>
    <col min="14" max="16384" width="10" style="354"/>
  </cols>
  <sheetData>
    <row r="1" spans="2:13" ht="13.5" thickBot="1"/>
    <row r="2" spans="2:13" s="356" customFormat="1" ht="31.5" customHeight="1" thickBot="1">
      <c r="B2" s="1447" t="s">
        <v>818</v>
      </c>
      <c r="C2" s="1448"/>
      <c r="D2" s="1448"/>
      <c r="E2" s="1448"/>
      <c r="F2" s="1448"/>
      <c r="G2" s="1448"/>
      <c r="H2" s="1448"/>
      <c r="I2" s="1448"/>
      <c r="J2" s="1448"/>
      <c r="K2" s="1448"/>
      <c r="L2" s="1448"/>
      <c r="M2" s="1449"/>
    </row>
    <row r="3" spans="2:13" s="573" customFormat="1" ht="12" customHeight="1">
      <c r="B3" s="572"/>
      <c r="C3" s="572"/>
      <c r="D3" s="572"/>
      <c r="E3" s="572"/>
      <c r="F3" s="572"/>
      <c r="G3" s="572"/>
      <c r="H3" s="572"/>
      <c r="I3" s="572"/>
      <c r="J3" s="572"/>
      <c r="K3" s="572"/>
      <c r="L3" s="572"/>
      <c r="M3" s="572"/>
    </row>
    <row r="4" spans="2:13" s="358" customFormat="1" ht="28.5" customHeight="1">
      <c r="B4" s="359"/>
      <c r="C4" s="360" t="s">
        <v>636</v>
      </c>
      <c r="F4" s="516" t="s">
        <v>831</v>
      </c>
      <c r="G4" s="361"/>
      <c r="H4" s="361"/>
      <c r="I4" s="359"/>
      <c r="J4" s="359"/>
      <c r="K4" s="359"/>
    </row>
    <row r="5" spans="2:13" s="358" customFormat="1" ht="9" customHeight="1" thickBot="1">
      <c r="B5" s="359"/>
      <c r="C5" s="362"/>
      <c r="G5" s="361"/>
      <c r="H5" s="361"/>
      <c r="I5" s="359"/>
      <c r="J5" s="359"/>
      <c r="K5" s="359"/>
    </row>
    <row r="6" spans="2:13" ht="24" customHeight="1">
      <c r="B6" s="1139"/>
      <c r="C6" s="364"/>
      <c r="D6" s="364"/>
      <c r="E6" s="364"/>
      <c r="F6" s="365"/>
      <c r="G6" s="366"/>
      <c r="H6" s="1450" t="s">
        <v>477</v>
      </c>
      <c r="I6" s="1451"/>
      <c r="J6" s="1451"/>
      <c r="K6" s="1452"/>
      <c r="L6" s="1453" t="s">
        <v>449</v>
      </c>
      <c r="M6" s="1456" t="s">
        <v>478</v>
      </c>
    </row>
    <row r="7" spans="2:13" ht="24" customHeight="1">
      <c r="B7" s="367"/>
      <c r="C7" s="368"/>
      <c r="D7" s="368"/>
      <c r="E7" s="368"/>
      <c r="F7" s="369"/>
      <c r="G7" s="1459" t="s">
        <v>479</v>
      </c>
      <c r="H7" s="1460"/>
      <c r="I7" s="1471" t="s">
        <v>480</v>
      </c>
      <c r="J7" s="1472"/>
      <c r="K7" s="1472" t="s">
        <v>481</v>
      </c>
      <c r="L7" s="1454"/>
      <c r="M7" s="1457"/>
    </row>
    <row r="8" spans="2:13" ht="63.75" customHeight="1">
      <c r="B8" s="367"/>
      <c r="C8" s="368"/>
      <c r="D8" s="368"/>
      <c r="E8" s="368"/>
      <c r="F8" s="369"/>
      <c r="G8" s="1466" t="s">
        <v>482</v>
      </c>
      <c r="H8" s="1466" t="s">
        <v>483</v>
      </c>
      <c r="I8" s="1463"/>
      <c r="J8" s="1464"/>
      <c r="K8" s="1465"/>
      <c r="L8" s="1454"/>
      <c r="M8" s="1457"/>
    </row>
    <row r="9" spans="2:13" ht="63" customHeight="1">
      <c r="B9" s="367"/>
      <c r="C9" s="368"/>
      <c r="D9" s="368"/>
      <c r="E9" s="368"/>
      <c r="F9" s="369"/>
      <c r="G9" s="1467"/>
      <c r="H9" s="1467"/>
      <c r="I9" s="370" t="s">
        <v>482</v>
      </c>
      <c r="J9" s="370" t="s">
        <v>483</v>
      </c>
      <c r="K9" s="1464"/>
      <c r="L9" s="1455"/>
      <c r="M9" s="1458"/>
    </row>
    <row r="10" spans="2:13" s="371" customFormat="1" ht="25.5" customHeight="1">
      <c r="B10" s="372"/>
      <c r="C10" s="373"/>
      <c r="D10" s="373"/>
      <c r="E10" s="373"/>
      <c r="F10" s="374"/>
      <c r="G10" s="375" t="s">
        <v>775</v>
      </c>
      <c r="H10" s="375" t="s">
        <v>776</v>
      </c>
      <c r="I10" s="375" t="s">
        <v>777</v>
      </c>
      <c r="J10" s="375" t="s">
        <v>778</v>
      </c>
      <c r="K10" s="375" t="s">
        <v>779</v>
      </c>
      <c r="L10" s="376" t="s">
        <v>780</v>
      </c>
      <c r="M10" s="377" t="s">
        <v>781</v>
      </c>
    </row>
    <row r="11" spans="2:13" ht="30" customHeight="1">
      <c r="B11" s="378" t="s">
        <v>775</v>
      </c>
      <c r="C11" s="574" t="s">
        <v>637</v>
      </c>
      <c r="D11" s="575"/>
      <c r="E11" s="575"/>
      <c r="F11" s="576"/>
      <c r="G11" s="796"/>
      <c r="H11" s="797"/>
      <c r="I11" s="797"/>
      <c r="J11" s="797"/>
      <c r="K11" s="797"/>
      <c r="L11" s="798">
        <f>L12+L17+L18</f>
        <v>0</v>
      </c>
      <c r="M11" s="799">
        <f>L11*12.5</f>
        <v>0</v>
      </c>
    </row>
    <row r="12" spans="2:13" ht="30" customHeight="1">
      <c r="B12" s="378" t="s">
        <v>776</v>
      </c>
      <c r="C12" s="577" t="s">
        <v>486</v>
      </c>
      <c r="D12" s="575"/>
      <c r="E12" s="575"/>
      <c r="F12" s="576"/>
      <c r="G12" s="798">
        <f>G15+G16</f>
        <v>0</v>
      </c>
      <c r="H12" s="798">
        <f>H15+H16</f>
        <v>0</v>
      </c>
      <c r="I12" s="798">
        <f>I15+I16</f>
        <v>0</v>
      </c>
      <c r="J12" s="798">
        <f>J15+J16</f>
        <v>0</v>
      </c>
      <c r="K12" s="798">
        <f>ABS(I12-J12)</f>
        <v>0</v>
      </c>
      <c r="L12" s="798">
        <f>K12*8%</f>
        <v>0</v>
      </c>
      <c r="M12" s="800"/>
    </row>
    <row r="13" spans="2:13" ht="30" customHeight="1">
      <c r="B13" s="378" t="s">
        <v>819</v>
      </c>
      <c r="C13" s="1468" t="s">
        <v>488</v>
      </c>
      <c r="D13" s="1469"/>
      <c r="E13" s="1469"/>
      <c r="F13" s="1470"/>
      <c r="G13" s="801"/>
      <c r="H13" s="802"/>
      <c r="I13" s="803"/>
      <c r="J13" s="803"/>
      <c r="K13" s="803"/>
      <c r="L13" s="803"/>
      <c r="M13" s="800"/>
    </row>
    <row r="14" spans="2:13" ht="30" customHeight="1">
      <c r="B14" s="378" t="s">
        <v>820</v>
      </c>
      <c r="C14" s="1468" t="s">
        <v>490</v>
      </c>
      <c r="D14" s="1469"/>
      <c r="E14" s="1469"/>
      <c r="F14" s="1470"/>
      <c r="G14" s="801"/>
      <c r="H14" s="802"/>
      <c r="I14" s="803"/>
      <c r="J14" s="803"/>
      <c r="K14" s="803"/>
      <c r="L14" s="803"/>
      <c r="M14" s="800"/>
    </row>
    <row r="15" spans="2:13" ht="30" customHeight="1">
      <c r="B15" s="378" t="s">
        <v>777</v>
      </c>
      <c r="C15" s="1138" t="s">
        <v>640</v>
      </c>
      <c r="D15" s="578"/>
      <c r="E15" s="575"/>
      <c r="F15" s="576"/>
      <c r="G15" s="801"/>
      <c r="H15" s="802"/>
      <c r="I15" s="802"/>
      <c r="J15" s="802"/>
      <c r="K15" s="803"/>
      <c r="L15" s="803"/>
      <c r="M15" s="800"/>
    </row>
    <row r="16" spans="2:13" ht="30" customHeight="1">
      <c r="B16" s="378" t="s">
        <v>778</v>
      </c>
      <c r="C16" s="1138" t="s">
        <v>641</v>
      </c>
      <c r="D16" s="578"/>
      <c r="E16" s="575"/>
      <c r="F16" s="576"/>
      <c r="G16" s="801"/>
      <c r="H16" s="802"/>
      <c r="I16" s="802"/>
      <c r="J16" s="802"/>
      <c r="K16" s="803"/>
      <c r="L16" s="803"/>
      <c r="M16" s="800"/>
    </row>
    <row r="17" spans="2:13" ht="30" customHeight="1">
      <c r="B17" s="378" t="s">
        <v>779</v>
      </c>
      <c r="C17" s="577" t="s">
        <v>511</v>
      </c>
      <c r="D17" s="575"/>
      <c r="E17" s="575"/>
      <c r="F17" s="576"/>
      <c r="G17" s="801"/>
      <c r="H17" s="802"/>
      <c r="I17" s="802"/>
      <c r="J17" s="802"/>
      <c r="K17" s="798">
        <f>ABS(I17+J17)</f>
        <v>0</v>
      </c>
      <c r="L17" s="798">
        <f>K17*8%</f>
        <v>0</v>
      </c>
      <c r="M17" s="800"/>
    </row>
    <row r="18" spans="2:13" ht="30" customHeight="1">
      <c r="B18" s="385" t="s">
        <v>786</v>
      </c>
      <c r="C18" s="577" t="s">
        <v>526</v>
      </c>
      <c r="D18" s="575"/>
      <c r="E18" s="575"/>
      <c r="F18" s="576"/>
      <c r="G18" s="804"/>
      <c r="H18" s="804"/>
      <c r="I18" s="804"/>
      <c r="J18" s="804"/>
      <c r="K18" s="804"/>
      <c r="L18" s="798">
        <f>L19+L20+L21+L22+L23</f>
        <v>0</v>
      </c>
      <c r="M18" s="800"/>
    </row>
    <row r="19" spans="2:13" s="220" customFormat="1" ht="30" customHeight="1">
      <c r="B19" s="251" t="s">
        <v>787</v>
      </c>
      <c r="C19" s="536" t="s">
        <v>527</v>
      </c>
      <c r="D19" s="558"/>
      <c r="E19" s="537"/>
      <c r="F19" s="559"/>
      <c r="G19" s="805"/>
      <c r="H19" s="804"/>
      <c r="I19" s="804"/>
      <c r="J19" s="804"/>
      <c r="K19" s="804"/>
      <c r="L19" s="802"/>
      <c r="M19" s="800"/>
    </row>
    <row r="20" spans="2:13" s="220" customFormat="1" ht="30" customHeight="1">
      <c r="B20" s="251" t="s">
        <v>788</v>
      </c>
      <c r="C20" s="536" t="s">
        <v>528</v>
      </c>
      <c r="D20" s="558"/>
      <c r="E20" s="537"/>
      <c r="F20" s="559"/>
      <c r="G20" s="805"/>
      <c r="H20" s="804"/>
      <c r="I20" s="804"/>
      <c r="J20" s="804"/>
      <c r="K20" s="804"/>
      <c r="L20" s="802"/>
      <c r="M20" s="800"/>
    </row>
    <row r="21" spans="2:13" s="220" customFormat="1" ht="30" customHeight="1">
      <c r="B21" s="251" t="s">
        <v>789</v>
      </c>
      <c r="C21" s="536" t="s">
        <v>529</v>
      </c>
      <c r="D21" s="558"/>
      <c r="E21" s="537"/>
      <c r="F21" s="559"/>
      <c r="G21" s="805"/>
      <c r="H21" s="804"/>
      <c r="I21" s="804"/>
      <c r="J21" s="804"/>
      <c r="K21" s="804"/>
      <c r="L21" s="802"/>
      <c r="M21" s="800"/>
    </row>
    <row r="22" spans="2:13" s="220" customFormat="1" ht="30" customHeight="1">
      <c r="B22" s="769" t="s">
        <v>642</v>
      </c>
      <c r="C22" s="536" t="s">
        <v>531</v>
      </c>
      <c r="D22" s="558"/>
      <c r="E22" s="537"/>
      <c r="F22" s="559"/>
      <c r="G22" s="806"/>
      <c r="H22" s="807"/>
      <c r="I22" s="807"/>
      <c r="J22" s="807"/>
      <c r="K22" s="807"/>
      <c r="L22" s="802"/>
      <c r="M22" s="808"/>
    </row>
    <row r="23" spans="2:13" s="220" customFormat="1" ht="30" customHeight="1" thickBot="1">
      <c r="B23" s="386" t="s">
        <v>790</v>
      </c>
      <c r="C23" s="564" t="s">
        <v>532</v>
      </c>
      <c r="D23" s="565"/>
      <c r="E23" s="565"/>
      <c r="F23" s="566"/>
      <c r="G23" s="809"/>
      <c r="H23" s="810"/>
      <c r="I23" s="810"/>
      <c r="J23" s="810"/>
      <c r="K23" s="810"/>
      <c r="L23" s="811"/>
      <c r="M23" s="812"/>
    </row>
  </sheetData>
  <sheetProtection algorithmName="SHA-512" hashValue="2xJmVGxnhHbUOiPjcAY4WFoZoIMGTVFD3jwsE6u9P59OtcHtCxBCk5Psn8vz9xA1BXqL5hnbdyNAB5llF8Ftzg==" saltValue="8L/GqnnOFUFepCRmsTkqAQ==" spinCount="100000" sheet="1" objects="1" scenarios="1"/>
  <mergeCells count="11">
    <mergeCell ref="C13:F13"/>
    <mergeCell ref="C14:F14"/>
    <mergeCell ref="B2:M2"/>
    <mergeCell ref="H6:K6"/>
    <mergeCell ref="L6:L9"/>
    <mergeCell ref="M6:M9"/>
    <mergeCell ref="G7:H7"/>
    <mergeCell ref="I7:J8"/>
    <mergeCell ref="K7:K9"/>
    <mergeCell ref="G8:G9"/>
    <mergeCell ref="H8:H9"/>
  </mergeCells>
  <printOptions horizontalCentered="1" verticalCentered="1"/>
  <pageMargins left="0.31496062992125984" right="0.31496062992125984" top="0.74803149606299213" bottom="0.74803149606299213" header="0.31496062992125984" footer="0.31496062992125984"/>
  <pageSetup paperSize="9" scale="50" orientation="landscape" r:id="rId1"/>
  <headerFooter scaleWithDoc="0"/>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Sheet78">
    <tabColor theme="4" tint="0.59999389629810485"/>
  </sheetPr>
  <dimension ref="B1:M23"/>
  <sheetViews>
    <sheetView showGridLines="0" zoomScale="70" zoomScaleNormal="70" zoomScaleSheetLayoutView="100" zoomScalePageLayoutView="70" workbookViewId="0">
      <selection activeCell="L19" sqref="L19"/>
    </sheetView>
  </sheetViews>
  <sheetFormatPr defaultColWidth="10" defaultRowHeight="12.75"/>
  <cols>
    <col min="1" max="1" width="2.625" style="354" customWidth="1"/>
    <col min="2" max="2" width="13.5" style="355" customWidth="1"/>
    <col min="3" max="3" width="5.125" style="354" customWidth="1"/>
    <col min="4" max="4" width="5.875" style="354" customWidth="1"/>
    <col min="5" max="5" width="33.25" style="354" customWidth="1"/>
    <col min="6" max="6" width="49.125" style="354" customWidth="1"/>
    <col min="7" max="11" width="15" style="355" customWidth="1"/>
    <col min="12" max="12" width="20" style="354" customWidth="1"/>
    <col min="13" max="13" width="16.875" style="354" customWidth="1"/>
    <col min="14" max="16384" width="10" style="354"/>
  </cols>
  <sheetData>
    <row r="1" spans="2:13" ht="13.5" thickBot="1"/>
    <row r="2" spans="2:13" s="356" customFormat="1" ht="31.5" customHeight="1" thickBot="1">
      <c r="B2" s="1447" t="s">
        <v>818</v>
      </c>
      <c r="C2" s="1448"/>
      <c r="D2" s="1448"/>
      <c r="E2" s="1448"/>
      <c r="F2" s="1448"/>
      <c r="G2" s="1448"/>
      <c r="H2" s="1448"/>
      <c r="I2" s="1448"/>
      <c r="J2" s="1448"/>
      <c r="K2" s="1448"/>
      <c r="L2" s="1448"/>
      <c r="M2" s="1449"/>
    </row>
    <row r="3" spans="2:13" s="573" customFormat="1" ht="12" customHeight="1">
      <c r="B3" s="572"/>
      <c r="C3" s="572"/>
      <c r="D3" s="572"/>
      <c r="E3" s="572"/>
      <c r="F3" s="572"/>
      <c r="G3" s="572"/>
      <c r="H3" s="572"/>
      <c r="I3" s="572"/>
      <c r="J3" s="572"/>
      <c r="K3" s="572"/>
      <c r="L3" s="572"/>
      <c r="M3" s="572"/>
    </row>
    <row r="4" spans="2:13" s="358" customFormat="1" ht="28.5" customHeight="1">
      <c r="B4" s="359"/>
      <c r="C4" s="360" t="s">
        <v>636</v>
      </c>
      <c r="F4" s="516" t="s">
        <v>832</v>
      </c>
      <c r="G4" s="361"/>
      <c r="H4" s="361"/>
      <c r="I4" s="359"/>
      <c r="J4" s="359"/>
      <c r="K4" s="359"/>
    </row>
    <row r="5" spans="2:13" s="358" customFormat="1" ht="9" customHeight="1" thickBot="1">
      <c r="B5" s="359"/>
      <c r="C5" s="362"/>
      <c r="G5" s="361"/>
      <c r="H5" s="361"/>
      <c r="I5" s="359"/>
      <c r="J5" s="359"/>
      <c r="K5" s="359"/>
    </row>
    <row r="6" spans="2:13" ht="24" customHeight="1">
      <c r="B6" s="1139"/>
      <c r="C6" s="364"/>
      <c r="D6" s="364"/>
      <c r="E6" s="364"/>
      <c r="F6" s="365"/>
      <c r="G6" s="366"/>
      <c r="H6" s="1450" t="s">
        <v>477</v>
      </c>
      <c r="I6" s="1451"/>
      <c r="J6" s="1451"/>
      <c r="K6" s="1452"/>
      <c r="L6" s="1453" t="s">
        <v>449</v>
      </c>
      <c r="M6" s="1456" t="s">
        <v>478</v>
      </c>
    </row>
    <row r="7" spans="2:13" ht="24" customHeight="1">
      <c r="B7" s="367"/>
      <c r="C7" s="368"/>
      <c r="D7" s="368"/>
      <c r="E7" s="368"/>
      <c r="F7" s="369"/>
      <c r="G7" s="1459" t="s">
        <v>479</v>
      </c>
      <c r="H7" s="1460"/>
      <c r="I7" s="1471" t="s">
        <v>480</v>
      </c>
      <c r="J7" s="1472"/>
      <c r="K7" s="1472" t="s">
        <v>481</v>
      </c>
      <c r="L7" s="1454"/>
      <c r="M7" s="1457"/>
    </row>
    <row r="8" spans="2:13" ht="63.75" customHeight="1">
      <c r="B8" s="367"/>
      <c r="C8" s="368"/>
      <c r="D8" s="368"/>
      <c r="E8" s="368"/>
      <c r="F8" s="369"/>
      <c r="G8" s="1466" t="s">
        <v>482</v>
      </c>
      <c r="H8" s="1466" t="s">
        <v>483</v>
      </c>
      <c r="I8" s="1463"/>
      <c r="J8" s="1464"/>
      <c r="K8" s="1465"/>
      <c r="L8" s="1454"/>
      <c r="M8" s="1457"/>
    </row>
    <row r="9" spans="2:13" ht="63" customHeight="1">
      <c r="B9" s="367"/>
      <c r="C9" s="368"/>
      <c r="D9" s="368"/>
      <c r="E9" s="368"/>
      <c r="F9" s="369"/>
      <c r="G9" s="1467"/>
      <c r="H9" s="1467"/>
      <c r="I9" s="370" t="s">
        <v>482</v>
      </c>
      <c r="J9" s="370" t="s">
        <v>483</v>
      </c>
      <c r="K9" s="1464"/>
      <c r="L9" s="1455"/>
      <c r="M9" s="1458"/>
    </row>
    <row r="10" spans="2:13" s="371" customFormat="1" ht="25.5" customHeight="1">
      <c r="B10" s="372"/>
      <c r="C10" s="373"/>
      <c r="D10" s="373"/>
      <c r="E10" s="373"/>
      <c r="F10" s="374"/>
      <c r="G10" s="375" t="s">
        <v>775</v>
      </c>
      <c r="H10" s="375" t="s">
        <v>776</v>
      </c>
      <c r="I10" s="375" t="s">
        <v>777</v>
      </c>
      <c r="J10" s="375" t="s">
        <v>778</v>
      </c>
      <c r="K10" s="375" t="s">
        <v>779</v>
      </c>
      <c r="L10" s="376" t="s">
        <v>780</v>
      </c>
      <c r="M10" s="377" t="s">
        <v>781</v>
      </c>
    </row>
    <row r="11" spans="2:13" ht="30" customHeight="1">
      <c r="B11" s="378" t="s">
        <v>775</v>
      </c>
      <c r="C11" s="574" t="s">
        <v>637</v>
      </c>
      <c r="D11" s="575"/>
      <c r="E11" s="575"/>
      <c r="F11" s="576"/>
      <c r="G11" s="796"/>
      <c r="H11" s="797"/>
      <c r="I11" s="797"/>
      <c r="J11" s="797"/>
      <c r="K11" s="797"/>
      <c r="L11" s="798">
        <f>L12+L17+L18</f>
        <v>0</v>
      </c>
      <c r="M11" s="799">
        <f>L11*12.5</f>
        <v>0</v>
      </c>
    </row>
    <row r="12" spans="2:13" ht="30" customHeight="1">
      <c r="B12" s="378" t="s">
        <v>776</v>
      </c>
      <c r="C12" s="577" t="s">
        <v>486</v>
      </c>
      <c r="D12" s="575"/>
      <c r="E12" s="575"/>
      <c r="F12" s="576"/>
      <c r="G12" s="798">
        <f>G15+G16</f>
        <v>0</v>
      </c>
      <c r="H12" s="798">
        <f>H15+H16</f>
        <v>0</v>
      </c>
      <c r="I12" s="798">
        <f>I15+I16</f>
        <v>0</v>
      </c>
      <c r="J12" s="798">
        <f>J15+J16</f>
        <v>0</v>
      </c>
      <c r="K12" s="798">
        <f>ABS(I12-J12)</f>
        <v>0</v>
      </c>
      <c r="L12" s="798">
        <f>K12*8%</f>
        <v>0</v>
      </c>
      <c r="M12" s="800"/>
    </row>
    <row r="13" spans="2:13" ht="30" customHeight="1">
      <c r="B13" s="378" t="s">
        <v>819</v>
      </c>
      <c r="C13" s="1468" t="s">
        <v>488</v>
      </c>
      <c r="D13" s="1469"/>
      <c r="E13" s="1469"/>
      <c r="F13" s="1470"/>
      <c r="G13" s="801"/>
      <c r="H13" s="802"/>
      <c r="I13" s="803"/>
      <c r="J13" s="803"/>
      <c r="K13" s="803"/>
      <c r="L13" s="803"/>
      <c r="M13" s="800"/>
    </row>
    <row r="14" spans="2:13" ht="30" customHeight="1">
      <c r="B14" s="378" t="s">
        <v>820</v>
      </c>
      <c r="C14" s="1468" t="s">
        <v>490</v>
      </c>
      <c r="D14" s="1469"/>
      <c r="E14" s="1469"/>
      <c r="F14" s="1470"/>
      <c r="G14" s="801"/>
      <c r="H14" s="802"/>
      <c r="I14" s="803"/>
      <c r="J14" s="803"/>
      <c r="K14" s="803"/>
      <c r="L14" s="803"/>
      <c r="M14" s="800"/>
    </row>
    <row r="15" spans="2:13" ht="30" customHeight="1">
      <c r="B15" s="378" t="s">
        <v>777</v>
      </c>
      <c r="C15" s="1138" t="s">
        <v>640</v>
      </c>
      <c r="D15" s="578"/>
      <c r="E15" s="575"/>
      <c r="F15" s="576"/>
      <c r="G15" s="801"/>
      <c r="H15" s="802"/>
      <c r="I15" s="802"/>
      <c r="J15" s="802"/>
      <c r="K15" s="803"/>
      <c r="L15" s="803"/>
      <c r="M15" s="800"/>
    </row>
    <row r="16" spans="2:13" ht="30" customHeight="1">
      <c r="B16" s="378" t="s">
        <v>778</v>
      </c>
      <c r="C16" s="1138" t="s">
        <v>641</v>
      </c>
      <c r="D16" s="578"/>
      <c r="E16" s="575"/>
      <c r="F16" s="576"/>
      <c r="G16" s="801"/>
      <c r="H16" s="802"/>
      <c r="I16" s="802"/>
      <c r="J16" s="802"/>
      <c r="K16" s="803"/>
      <c r="L16" s="803"/>
      <c r="M16" s="800"/>
    </row>
    <row r="17" spans="2:13" ht="30" customHeight="1">
      <c r="B17" s="378" t="s">
        <v>779</v>
      </c>
      <c r="C17" s="577" t="s">
        <v>511</v>
      </c>
      <c r="D17" s="575"/>
      <c r="E17" s="575"/>
      <c r="F17" s="576"/>
      <c r="G17" s="801"/>
      <c r="H17" s="802"/>
      <c r="I17" s="802"/>
      <c r="J17" s="802"/>
      <c r="K17" s="798">
        <f>ABS(I17+J17)</f>
        <v>0</v>
      </c>
      <c r="L17" s="798">
        <f>K17*8%</f>
        <v>0</v>
      </c>
      <c r="M17" s="800"/>
    </row>
    <row r="18" spans="2:13" ht="30" customHeight="1">
      <c r="B18" s="385" t="s">
        <v>786</v>
      </c>
      <c r="C18" s="577" t="s">
        <v>526</v>
      </c>
      <c r="D18" s="575"/>
      <c r="E18" s="575"/>
      <c r="F18" s="576"/>
      <c r="G18" s="804"/>
      <c r="H18" s="804"/>
      <c r="I18" s="804"/>
      <c r="J18" s="804"/>
      <c r="K18" s="804"/>
      <c r="L18" s="798">
        <f>L19+L20+L21+L22+L23</f>
        <v>0</v>
      </c>
      <c r="M18" s="800"/>
    </row>
    <row r="19" spans="2:13" s="220" customFormat="1" ht="30" customHeight="1">
      <c r="B19" s="251" t="s">
        <v>787</v>
      </c>
      <c r="C19" s="536" t="s">
        <v>527</v>
      </c>
      <c r="D19" s="558"/>
      <c r="E19" s="537"/>
      <c r="F19" s="559"/>
      <c r="G19" s="805"/>
      <c r="H19" s="804"/>
      <c r="I19" s="804"/>
      <c r="J19" s="804"/>
      <c r="K19" s="804"/>
      <c r="L19" s="802"/>
      <c r="M19" s="800"/>
    </row>
    <row r="20" spans="2:13" s="220" customFormat="1" ht="30" customHeight="1">
      <c r="B20" s="251" t="s">
        <v>788</v>
      </c>
      <c r="C20" s="536" t="s">
        <v>528</v>
      </c>
      <c r="D20" s="558"/>
      <c r="E20" s="537"/>
      <c r="F20" s="559"/>
      <c r="G20" s="805"/>
      <c r="H20" s="804"/>
      <c r="I20" s="804"/>
      <c r="J20" s="804"/>
      <c r="K20" s="804"/>
      <c r="L20" s="802"/>
      <c r="M20" s="800"/>
    </row>
    <row r="21" spans="2:13" s="220" customFormat="1" ht="30" customHeight="1">
      <c r="B21" s="251" t="s">
        <v>789</v>
      </c>
      <c r="C21" s="536" t="s">
        <v>529</v>
      </c>
      <c r="D21" s="558"/>
      <c r="E21" s="537"/>
      <c r="F21" s="559"/>
      <c r="G21" s="805"/>
      <c r="H21" s="804"/>
      <c r="I21" s="804"/>
      <c r="J21" s="804"/>
      <c r="K21" s="804"/>
      <c r="L21" s="802"/>
      <c r="M21" s="800"/>
    </row>
    <row r="22" spans="2:13" s="220" customFormat="1" ht="30" customHeight="1">
      <c r="B22" s="769" t="s">
        <v>642</v>
      </c>
      <c r="C22" s="536" t="s">
        <v>531</v>
      </c>
      <c r="D22" s="558"/>
      <c r="E22" s="537"/>
      <c r="F22" s="559"/>
      <c r="G22" s="806"/>
      <c r="H22" s="807"/>
      <c r="I22" s="807"/>
      <c r="J22" s="807"/>
      <c r="K22" s="807"/>
      <c r="L22" s="802"/>
      <c r="M22" s="808"/>
    </row>
    <row r="23" spans="2:13" s="220" customFormat="1" ht="30" customHeight="1" thickBot="1">
      <c r="B23" s="386" t="s">
        <v>790</v>
      </c>
      <c r="C23" s="564" t="s">
        <v>532</v>
      </c>
      <c r="D23" s="565"/>
      <c r="E23" s="565"/>
      <c r="F23" s="566"/>
      <c r="G23" s="809"/>
      <c r="H23" s="810"/>
      <c r="I23" s="810"/>
      <c r="J23" s="810"/>
      <c r="K23" s="810"/>
      <c r="L23" s="811"/>
      <c r="M23" s="812"/>
    </row>
  </sheetData>
  <sheetProtection algorithmName="SHA-512" hashValue="Sibk10KNwZ7T8i1+NF1hPnMGs9mSxb19OErrqqeGkIkYhC7J06TFVrY7X7gW7POiCFxCl/Xc1z3rY0iktvgmuA==" saltValue="Dki4cKy+HArosmjhWiJ8HQ==" spinCount="100000" sheet="1" objects="1" scenarios="1"/>
  <mergeCells count="11">
    <mergeCell ref="C13:F13"/>
    <mergeCell ref="C14:F14"/>
    <mergeCell ref="B2:M2"/>
    <mergeCell ref="H6:K6"/>
    <mergeCell ref="L6:L9"/>
    <mergeCell ref="M6:M9"/>
    <mergeCell ref="G7:H7"/>
    <mergeCell ref="I7:J8"/>
    <mergeCell ref="K7:K9"/>
    <mergeCell ref="G8:G9"/>
    <mergeCell ref="H8:H9"/>
  </mergeCells>
  <printOptions horizontalCentered="1" verticalCentered="1"/>
  <pageMargins left="0.31496062992125984" right="0.31496062992125984" top="0.74803149606299213" bottom="0.74803149606299213" header="0.31496062992125984" footer="0.31496062992125984"/>
  <pageSetup paperSize="9" scale="50" orientation="landscape" r:id="rId1"/>
  <headerFooter scaleWithDoc="0"/>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codeName="Sheet79">
    <tabColor theme="4" tint="0.59999389629810485"/>
  </sheetPr>
  <dimension ref="B1:M23"/>
  <sheetViews>
    <sheetView showGridLines="0" zoomScale="70" zoomScaleNormal="70" zoomScaleSheetLayoutView="100" zoomScalePageLayoutView="70" workbookViewId="0">
      <selection activeCell="L21" sqref="L21"/>
    </sheetView>
  </sheetViews>
  <sheetFormatPr defaultColWidth="10" defaultRowHeight="12.75"/>
  <cols>
    <col min="1" max="1" width="2.625" style="354" customWidth="1"/>
    <col min="2" max="2" width="13.5" style="355" customWidth="1"/>
    <col min="3" max="3" width="5.125" style="354" customWidth="1"/>
    <col min="4" max="4" width="5.875" style="354" customWidth="1"/>
    <col min="5" max="5" width="33.25" style="354" customWidth="1"/>
    <col min="6" max="6" width="49.125" style="354" customWidth="1"/>
    <col min="7" max="11" width="15" style="355" customWidth="1"/>
    <col min="12" max="12" width="20" style="354" customWidth="1"/>
    <col min="13" max="13" width="16.875" style="354" customWidth="1"/>
    <col min="14" max="16384" width="10" style="354"/>
  </cols>
  <sheetData>
    <row r="1" spans="2:13" ht="13.5" thickBot="1"/>
    <row r="2" spans="2:13" s="356" customFormat="1" ht="31.5" customHeight="1" thickBot="1">
      <c r="B2" s="1447" t="s">
        <v>818</v>
      </c>
      <c r="C2" s="1448"/>
      <c r="D2" s="1448"/>
      <c r="E2" s="1448"/>
      <c r="F2" s="1448"/>
      <c r="G2" s="1448"/>
      <c r="H2" s="1448"/>
      <c r="I2" s="1448"/>
      <c r="J2" s="1448"/>
      <c r="K2" s="1448"/>
      <c r="L2" s="1448"/>
      <c r="M2" s="1449"/>
    </row>
    <row r="3" spans="2:13" s="573" customFormat="1" ht="12" customHeight="1">
      <c r="B3" s="572"/>
      <c r="C3" s="572"/>
      <c r="D3" s="572"/>
      <c r="E3" s="572"/>
      <c r="F3" s="572"/>
      <c r="G3" s="572"/>
      <c r="H3" s="572"/>
      <c r="I3" s="572"/>
      <c r="J3" s="572"/>
      <c r="K3" s="572"/>
      <c r="L3" s="572"/>
      <c r="M3" s="572"/>
    </row>
    <row r="4" spans="2:13" s="358" customFormat="1" ht="28.5" customHeight="1">
      <c r="B4" s="359"/>
      <c r="C4" s="360" t="s">
        <v>636</v>
      </c>
      <c r="F4" s="516" t="s">
        <v>833</v>
      </c>
      <c r="G4" s="361"/>
      <c r="H4" s="361"/>
      <c r="I4" s="359"/>
      <c r="J4" s="359"/>
      <c r="K4" s="359"/>
    </row>
    <row r="5" spans="2:13" s="358" customFormat="1" ht="9" customHeight="1" thickBot="1">
      <c r="B5" s="359"/>
      <c r="C5" s="362"/>
      <c r="G5" s="361"/>
      <c r="H5" s="361"/>
      <c r="I5" s="359"/>
      <c r="J5" s="359"/>
      <c r="K5" s="359"/>
    </row>
    <row r="6" spans="2:13" ht="24" customHeight="1">
      <c r="B6" s="1139"/>
      <c r="C6" s="364"/>
      <c r="D6" s="364"/>
      <c r="E6" s="364"/>
      <c r="F6" s="365"/>
      <c r="G6" s="366"/>
      <c r="H6" s="1450" t="s">
        <v>477</v>
      </c>
      <c r="I6" s="1451"/>
      <c r="J6" s="1451"/>
      <c r="K6" s="1452"/>
      <c r="L6" s="1453" t="s">
        <v>449</v>
      </c>
      <c r="M6" s="1456" t="s">
        <v>478</v>
      </c>
    </row>
    <row r="7" spans="2:13" ht="24" customHeight="1">
      <c r="B7" s="367"/>
      <c r="C7" s="368"/>
      <c r="D7" s="368"/>
      <c r="E7" s="368"/>
      <c r="F7" s="369"/>
      <c r="G7" s="1459" t="s">
        <v>479</v>
      </c>
      <c r="H7" s="1460"/>
      <c r="I7" s="1471" t="s">
        <v>480</v>
      </c>
      <c r="J7" s="1472"/>
      <c r="K7" s="1472" t="s">
        <v>481</v>
      </c>
      <c r="L7" s="1454"/>
      <c r="M7" s="1457"/>
    </row>
    <row r="8" spans="2:13" ht="63.75" customHeight="1">
      <c r="B8" s="367"/>
      <c r="C8" s="368"/>
      <c r="D8" s="368"/>
      <c r="E8" s="368"/>
      <c r="F8" s="369"/>
      <c r="G8" s="1466" t="s">
        <v>482</v>
      </c>
      <c r="H8" s="1466" t="s">
        <v>483</v>
      </c>
      <c r="I8" s="1463"/>
      <c r="J8" s="1464"/>
      <c r="K8" s="1465"/>
      <c r="L8" s="1454"/>
      <c r="M8" s="1457"/>
    </row>
    <row r="9" spans="2:13" ht="63" customHeight="1">
      <c r="B9" s="367"/>
      <c r="C9" s="368"/>
      <c r="D9" s="368"/>
      <c r="E9" s="368"/>
      <c r="F9" s="369"/>
      <c r="G9" s="1467"/>
      <c r="H9" s="1467"/>
      <c r="I9" s="370" t="s">
        <v>482</v>
      </c>
      <c r="J9" s="370" t="s">
        <v>483</v>
      </c>
      <c r="K9" s="1464"/>
      <c r="L9" s="1455"/>
      <c r="M9" s="1458"/>
    </row>
    <row r="10" spans="2:13" s="371" customFormat="1" ht="25.5" customHeight="1">
      <c r="B10" s="372"/>
      <c r="C10" s="373"/>
      <c r="D10" s="373"/>
      <c r="E10" s="373"/>
      <c r="F10" s="374"/>
      <c r="G10" s="375" t="s">
        <v>775</v>
      </c>
      <c r="H10" s="375" t="s">
        <v>776</v>
      </c>
      <c r="I10" s="375" t="s">
        <v>777</v>
      </c>
      <c r="J10" s="375" t="s">
        <v>778</v>
      </c>
      <c r="K10" s="375" t="s">
        <v>779</v>
      </c>
      <c r="L10" s="376" t="s">
        <v>780</v>
      </c>
      <c r="M10" s="377" t="s">
        <v>781</v>
      </c>
    </row>
    <row r="11" spans="2:13" ht="30" customHeight="1">
      <c r="B11" s="378" t="s">
        <v>775</v>
      </c>
      <c r="C11" s="574" t="s">
        <v>637</v>
      </c>
      <c r="D11" s="575"/>
      <c r="E11" s="575"/>
      <c r="F11" s="576"/>
      <c r="G11" s="796"/>
      <c r="H11" s="797"/>
      <c r="I11" s="797"/>
      <c r="J11" s="797"/>
      <c r="K11" s="797"/>
      <c r="L11" s="798">
        <f>L12+L17+L18</f>
        <v>0</v>
      </c>
      <c r="M11" s="799">
        <f>L11*12.5</f>
        <v>0</v>
      </c>
    </row>
    <row r="12" spans="2:13" ht="30" customHeight="1">
      <c r="B12" s="378" t="s">
        <v>776</v>
      </c>
      <c r="C12" s="577" t="s">
        <v>486</v>
      </c>
      <c r="D12" s="575"/>
      <c r="E12" s="575"/>
      <c r="F12" s="576"/>
      <c r="G12" s="798">
        <f>G15+G16</f>
        <v>0</v>
      </c>
      <c r="H12" s="798">
        <f>H15+H16</f>
        <v>0</v>
      </c>
      <c r="I12" s="798">
        <f>I15+I16</f>
        <v>0</v>
      </c>
      <c r="J12" s="798">
        <f>J15+J16</f>
        <v>0</v>
      </c>
      <c r="K12" s="798">
        <f>ABS(I12-J12)</f>
        <v>0</v>
      </c>
      <c r="L12" s="798">
        <f>K12*8%</f>
        <v>0</v>
      </c>
      <c r="M12" s="800"/>
    </row>
    <row r="13" spans="2:13" ht="30" customHeight="1">
      <c r="B13" s="378" t="s">
        <v>819</v>
      </c>
      <c r="C13" s="1468" t="s">
        <v>488</v>
      </c>
      <c r="D13" s="1469"/>
      <c r="E13" s="1469"/>
      <c r="F13" s="1470"/>
      <c r="G13" s="801"/>
      <c r="H13" s="802"/>
      <c r="I13" s="803"/>
      <c r="J13" s="803"/>
      <c r="K13" s="803"/>
      <c r="L13" s="803"/>
      <c r="M13" s="800"/>
    </row>
    <row r="14" spans="2:13" ht="30" customHeight="1">
      <c r="B14" s="378" t="s">
        <v>820</v>
      </c>
      <c r="C14" s="1468" t="s">
        <v>490</v>
      </c>
      <c r="D14" s="1469"/>
      <c r="E14" s="1469"/>
      <c r="F14" s="1470"/>
      <c r="G14" s="801"/>
      <c r="H14" s="802"/>
      <c r="I14" s="803"/>
      <c r="J14" s="803"/>
      <c r="K14" s="803"/>
      <c r="L14" s="803"/>
      <c r="M14" s="800"/>
    </row>
    <row r="15" spans="2:13" ht="30" customHeight="1">
      <c r="B15" s="378" t="s">
        <v>777</v>
      </c>
      <c r="C15" s="1138" t="s">
        <v>640</v>
      </c>
      <c r="D15" s="578"/>
      <c r="E15" s="575"/>
      <c r="F15" s="576"/>
      <c r="G15" s="801"/>
      <c r="H15" s="802"/>
      <c r="I15" s="802"/>
      <c r="J15" s="802"/>
      <c r="K15" s="803"/>
      <c r="L15" s="803"/>
      <c r="M15" s="800"/>
    </row>
    <row r="16" spans="2:13" ht="30" customHeight="1">
      <c r="B16" s="378" t="s">
        <v>778</v>
      </c>
      <c r="C16" s="1138" t="s">
        <v>641</v>
      </c>
      <c r="D16" s="578"/>
      <c r="E16" s="575"/>
      <c r="F16" s="576"/>
      <c r="G16" s="801"/>
      <c r="H16" s="802"/>
      <c r="I16" s="802"/>
      <c r="J16" s="802"/>
      <c r="K16" s="803"/>
      <c r="L16" s="803"/>
      <c r="M16" s="800"/>
    </row>
    <row r="17" spans="2:13" ht="30" customHeight="1">
      <c r="B17" s="378" t="s">
        <v>779</v>
      </c>
      <c r="C17" s="577" t="s">
        <v>511</v>
      </c>
      <c r="D17" s="575"/>
      <c r="E17" s="575"/>
      <c r="F17" s="576"/>
      <c r="G17" s="801"/>
      <c r="H17" s="802"/>
      <c r="I17" s="802"/>
      <c r="J17" s="802"/>
      <c r="K17" s="798">
        <f>ABS(I17+J17)</f>
        <v>0</v>
      </c>
      <c r="L17" s="798">
        <f>K17*8%</f>
        <v>0</v>
      </c>
      <c r="M17" s="800"/>
    </row>
    <row r="18" spans="2:13" ht="30" customHeight="1">
      <c r="B18" s="385" t="s">
        <v>786</v>
      </c>
      <c r="C18" s="577" t="s">
        <v>526</v>
      </c>
      <c r="D18" s="575"/>
      <c r="E18" s="575"/>
      <c r="F18" s="576"/>
      <c r="G18" s="804"/>
      <c r="H18" s="804"/>
      <c r="I18" s="804"/>
      <c r="J18" s="804"/>
      <c r="K18" s="804"/>
      <c r="L18" s="798">
        <f>L19+L20+L21+L22+L23</f>
        <v>0</v>
      </c>
      <c r="M18" s="800"/>
    </row>
    <row r="19" spans="2:13" s="220" customFormat="1" ht="30" customHeight="1">
      <c r="B19" s="251" t="s">
        <v>787</v>
      </c>
      <c r="C19" s="536" t="s">
        <v>527</v>
      </c>
      <c r="D19" s="558"/>
      <c r="E19" s="537"/>
      <c r="F19" s="559"/>
      <c r="G19" s="805"/>
      <c r="H19" s="804"/>
      <c r="I19" s="804"/>
      <c r="J19" s="804"/>
      <c r="K19" s="804"/>
      <c r="L19" s="802"/>
      <c r="M19" s="800"/>
    </row>
    <row r="20" spans="2:13" s="220" customFormat="1" ht="30" customHeight="1">
      <c r="B20" s="251" t="s">
        <v>788</v>
      </c>
      <c r="C20" s="536" t="s">
        <v>528</v>
      </c>
      <c r="D20" s="558"/>
      <c r="E20" s="537"/>
      <c r="F20" s="559"/>
      <c r="G20" s="805"/>
      <c r="H20" s="804"/>
      <c r="I20" s="804"/>
      <c r="J20" s="804"/>
      <c r="K20" s="804"/>
      <c r="L20" s="802"/>
      <c r="M20" s="800"/>
    </row>
    <row r="21" spans="2:13" s="220" customFormat="1" ht="30" customHeight="1">
      <c r="B21" s="251" t="s">
        <v>789</v>
      </c>
      <c r="C21" s="536" t="s">
        <v>529</v>
      </c>
      <c r="D21" s="558"/>
      <c r="E21" s="537"/>
      <c r="F21" s="559"/>
      <c r="G21" s="805"/>
      <c r="H21" s="804"/>
      <c r="I21" s="804"/>
      <c r="J21" s="804"/>
      <c r="K21" s="804"/>
      <c r="L21" s="802"/>
      <c r="M21" s="800"/>
    </row>
    <row r="22" spans="2:13" s="220" customFormat="1" ht="30" customHeight="1">
      <c r="B22" s="769" t="s">
        <v>642</v>
      </c>
      <c r="C22" s="536" t="s">
        <v>531</v>
      </c>
      <c r="D22" s="558"/>
      <c r="E22" s="537"/>
      <c r="F22" s="559"/>
      <c r="G22" s="806"/>
      <c r="H22" s="807"/>
      <c r="I22" s="807"/>
      <c r="J22" s="807"/>
      <c r="K22" s="807"/>
      <c r="L22" s="802"/>
      <c r="M22" s="808"/>
    </row>
    <row r="23" spans="2:13" s="220" customFormat="1" ht="30" customHeight="1" thickBot="1">
      <c r="B23" s="386" t="s">
        <v>790</v>
      </c>
      <c r="C23" s="564" t="s">
        <v>532</v>
      </c>
      <c r="D23" s="565"/>
      <c r="E23" s="565"/>
      <c r="F23" s="566"/>
      <c r="G23" s="809"/>
      <c r="H23" s="810"/>
      <c r="I23" s="810"/>
      <c r="J23" s="810"/>
      <c r="K23" s="810"/>
      <c r="L23" s="811"/>
      <c r="M23" s="812"/>
    </row>
  </sheetData>
  <sheetProtection algorithmName="SHA-512" hashValue="5SBFY+APfLd9GyS39KNa1SQ6dthA1IdLKfl6aFDKIPOd+jgE42ucd2CSUVUgQ7F5IKAkb3uw0dhAd7hm1NUVjQ==" saltValue="D+N48hXz53Hl+4lTGjQaXQ==" spinCount="100000" sheet="1" objects="1" scenarios="1"/>
  <mergeCells count="11">
    <mergeCell ref="C13:F13"/>
    <mergeCell ref="C14:F14"/>
    <mergeCell ref="B2:M2"/>
    <mergeCell ref="H6:K6"/>
    <mergeCell ref="L6:L9"/>
    <mergeCell ref="M6:M9"/>
    <mergeCell ref="G7:H7"/>
    <mergeCell ref="I7:J8"/>
    <mergeCell ref="K7:K9"/>
    <mergeCell ref="G8:G9"/>
    <mergeCell ref="H8:H9"/>
  </mergeCells>
  <printOptions horizontalCentered="1" verticalCentered="1"/>
  <pageMargins left="0.31496062992125984" right="0.31496062992125984" top="0.74803149606299213" bottom="0.74803149606299213" header="0.31496062992125984" footer="0.31496062992125984"/>
  <pageSetup paperSize="9" scale="50" orientation="landscape" r:id="rId1"/>
  <headerFooter scaleWithDoc="0"/>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Sheet80">
    <tabColor theme="4" tint="0.59999389629810485"/>
  </sheetPr>
  <dimension ref="B1:M23"/>
  <sheetViews>
    <sheetView showGridLines="0" zoomScale="70" zoomScaleNormal="70" zoomScaleSheetLayoutView="100" zoomScalePageLayoutView="70" workbookViewId="0">
      <selection activeCell="L22" sqref="L22"/>
    </sheetView>
  </sheetViews>
  <sheetFormatPr defaultColWidth="10" defaultRowHeight="12.75"/>
  <cols>
    <col min="1" max="1" width="2.625" style="354" customWidth="1"/>
    <col min="2" max="2" width="13.5" style="355" customWidth="1"/>
    <col min="3" max="3" width="5.125" style="354" customWidth="1"/>
    <col min="4" max="4" width="5.875" style="354" customWidth="1"/>
    <col min="5" max="5" width="33.25" style="354" customWidth="1"/>
    <col min="6" max="6" width="49.125" style="354" customWidth="1"/>
    <col min="7" max="11" width="15" style="355" customWidth="1"/>
    <col min="12" max="12" width="20" style="354" customWidth="1"/>
    <col min="13" max="13" width="16.875" style="354" customWidth="1"/>
    <col min="14" max="16384" width="10" style="354"/>
  </cols>
  <sheetData>
    <row r="1" spans="2:13" ht="13.5" thickBot="1"/>
    <row r="2" spans="2:13" s="356" customFormat="1" ht="31.5" customHeight="1" thickBot="1">
      <c r="B2" s="1447" t="s">
        <v>818</v>
      </c>
      <c r="C2" s="1448"/>
      <c r="D2" s="1448"/>
      <c r="E2" s="1448"/>
      <c r="F2" s="1448"/>
      <c r="G2" s="1448"/>
      <c r="H2" s="1448"/>
      <c r="I2" s="1448"/>
      <c r="J2" s="1448"/>
      <c r="K2" s="1448"/>
      <c r="L2" s="1448"/>
      <c r="M2" s="1449"/>
    </row>
    <row r="3" spans="2:13" s="573" customFormat="1" ht="12" customHeight="1">
      <c r="B3" s="572"/>
      <c r="C3" s="572"/>
      <c r="D3" s="572"/>
      <c r="E3" s="572"/>
      <c r="F3" s="572"/>
      <c r="G3" s="572"/>
      <c r="H3" s="572"/>
      <c r="I3" s="572"/>
      <c r="J3" s="572"/>
      <c r="K3" s="572"/>
      <c r="L3" s="572"/>
      <c r="M3" s="572"/>
    </row>
    <row r="4" spans="2:13" s="358" customFormat="1" ht="28.5" customHeight="1">
      <c r="B4" s="359"/>
      <c r="C4" s="360" t="s">
        <v>636</v>
      </c>
      <c r="F4" s="516" t="s">
        <v>834</v>
      </c>
      <c r="G4" s="361"/>
      <c r="H4" s="361"/>
      <c r="I4" s="359"/>
      <c r="J4" s="359"/>
      <c r="K4" s="359"/>
    </row>
    <row r="5" spans="2:13" s="358" customFormat="1" ht="9" customHeight="1" thickBot="1">
      <c r="B5" s="359"/>
      <c r="C5" s="362"/>
      <c r="G5" s="361"/>
      <c r="H5" s="361"/>
      <c r="I5" s="359"/>
      <c r="J5" s="359"/>
      <c r="K5" s="359"/>
    </row>
    <row r="6" spans="2:13" ht="24" customHeight="1">
      <c r="B6" s="1139"/>
      <c r="C6" s="364"/>
      <c r="D6" s="364"/>
      <c r="E6" s="364"/>
      <c r="F6" s="365"/>
      <c r="G6" s="366"/>
      <c r="H6" s="1450" t="s">
        <v>477</v>
      </c>
      <c r="I6" s="1451"/>
      <c r="J6" s="1451"/>
      <c r="K6" s="1452"/>
      <c r="L6" s="1453" t="s">
        <v>449</v>
      </c>
      <c r="M6" s="1456" t="s">
        <v>478</v>
      </c>
    </row>
    <row r="7" spans="2:13" ht="24" customHeight="1">
      <c r="B7" s="367"/>
      <c r="C7" s="368"/>
      <c r="D7" s="368"/>
      <c r="E7" s="368"/>
      <c r="F7" s="369"/>
      <c r="G7" s="1459" t="s">
        <v>479</v>
      </c>
      <c r="H7" s="1460"/>
      <c r="I7" s="1471" t="s">
        <v>480</v>
      </c>
      <c r="J7" s="1472"/>
      <c r="K7" s="1472" t="s">
        <v>481</v>
      </c>
      <c r="L7" s="1454"/>
      <c r="M7" s="1457"/>
    </row>
    <row r="8" spans="2:13" ht="63.75" customHeight="1">
      <c r="B8" s="367"/>
      <c r="C8" s="368"/>
      <c r="D8" s="368"/>
      <c r="E8" s="368"/>
      <c r="F8" s="369"/>
      <c r="G8" s="1466" t="s">
        <v>482</v>
      </c>
      <c r="H8" s="1466" t="s">
        <v>483</v>
      </c>
      <c r="I8" s="1463"/>
      <c r="J8" s="1464"/>
      <c r="K8" s="1465"/>
      <c r="L8" s="1454"/>
      <c r="M8" s="1457"/>
    </row>
    <row r="9" spans="2:13" ht="63" customHeight="1">
      <c r="B9" s="367"/>
      <c r="C9" s="368"/>
      <c r="D9" s="368"/>
      <c r="E9" s="368"/>
      <c r="F9" s="369"/>
      <c r="G9" s="1467"/>
      <c r="H9" s="1467"/>
      <c r="I9" s="370" t="s">
        <v>482</v>
      </c>
      <c r="J9" s="370" t="s">
        <v>483</v>
      </c>
      <c r="K9" s="1464"/>
      <c r="L9" s="1455"/>
      <c r="M9" s="1458"/>
    </row>
    <row r="10" spans="2:13" s="371" customFormat="1" ht="25.5" customHeight="1">
      <c r="B10" s="372"/>
      <c r="C10" s="373"/>
      <c r="D10" s="373"/>
      <c r="E10" s="373"/>
      <c r="F10" s="374"/>
      <c r="G10" s="375" t="s">
        <v>775</v>
      </c>
      <c r="H10" s="375" t="s">
        <v>776</v>
      </c>
      <c r="I10" s="375" t="s">
        <v>777</v>
      </c>
      <c r="J10" s="375" t="s">
        <v>778</v>
      </c>
      <c r="K10" s="375" t="s">
        <v>779</v>
      </c>
      <c r="L10" s="376" t="s">
        <v>780</v>
      </c>
      <c r="M10" s="377" t="s">
        <v>781</v>
      </c>
    </row>
    <row r="11" spans="2:13" ht="30" customHeight="1">
      <c r="B11" s="378" t="s">
        <v>775</v>
      </c>
      <c r="C11" s="574" t="s">
        <v>637</v>
      </c>
      <c r="D11" s="575"/>
      <c r="E11" s="575"/>
      <c r="F11" s="576"/>
      <c r="G11" s="796"/>
      <c r="H11" s="797"/>
      <c r="I11" s="797"/>
      <c r="J11" s="797"/>
      <c r="K11" s="797"/>
      <c r="L11" s="798">
        <f>L12+L17+L18</f>
        <v>0</v>
      </c>
      <c r="M11" s="799">
        <f>L11*12.5</f>
        <v>0</v>
      </c>
    </row>
    <row r="12" spans="2:13" ht="30" customHeight="1">
      <c r="B12" s="378" t="s">
        <v>776</v>
      </c>
      <c r="C12" s="577" t="s">
        <v>486</v>
      </c>
      <c r="D12" s="575"/>
      <c r="E12" s="575"/>
      <c r="F12" s="576"/>
      <c r="G12" s="798">
        <f>G15+G16</f>
        <v>0</v>
      </c>
      <c r="H12" s="798">
        <f>H15+H16</f>
        <v>0</v>
      </c>
      <c r="I12" s="798">
        <f>I15+I16</f>
        <v>0</v>
      </c>
      <c r="J12" s="798">
        <f>J15+J16</f>
        <v>0</v>
      </c>
      <c r="K12" s="798">
        <f>ABS(I12-J12)</f>
        <v>0</v>
      </c>
      <c r="L12" s="798">
        <f>K12*8%</f>
        <v>0</v>
      </c>
      <c r="M12" s="800"/>
    </row>
    <row r="13" spans="2:13" ht="30" customHeight="1">
      <c r="B13" s="378" t="s">
        <v>819</v>
      </c>
      <c r="C13" s="1468" t="s">
        <v>488</v>
      </c>
      <c r="D13" s="1469"/>
      <c r="E13" s="1469"/>
      <c r="F13" s="1470"/>
      <c r="G13" s="801"/>
      <c r="H13" s="802"/>
      <c r="I13" s="803"/>
      <c r="J13" s="803"/>
      <c r="K13" s="803"/>
      <c r="L13" s="803"/>
      <c r="M13" s="800"/>
    </row>
    <row r="14" spans="2:13" ht="30" customHeight="1">
      <c r="B14" s="378" t="s">
        <v>820</v>
      </c>
      <c r="C14" s="1468" t="s">
        <v>490</v>
      </c>
      <c r="D14" s="1469"/>
      <c r="E14" s="1469"/>
      <c r="F14" s="1470"/>
      <c r="G14" s="801"/>
      <c r="H14" s="802"/>
      <c r="I14" s="803"/>
      <c r="J14" s="803"/>
      <c r="K14" s="803"/>
      <c r="L14" s="803"/>
      <c r="M14" s="800"/>
    </row>
    <row r="15" spans="2:13" ht="30" customHeight="1">
      <c r="B15" s="378" t="s">
        <v>777</v>
      </c>
      <c r="C15" s="1138" t="s">
        <v>640</v>
      </c>
      <c r="D15" s="578"/>
      <c r="E15" s="575"/>
      <c r="F15" s="576"/>
      <c r="G15" s="801"/>
      <c r="H15" s="802"/>
      <c r="I15" s="802"/>
      <c r="J15" s="802"/>
      <c r="K15" s="803"/>
      <c r="L15" s="803"/>
      <c r="M15" s="800"/>
    </row>
    <row r="16" spans="2:13" ht="30" customHeight="1">
      <c r="B16" s="378" t="s">
        <v>778</v>
      </c>
      <c r="C16" s="1138" t="s">
        <v>641</v>
      </c>
      <c r="D16" s="578"/>
      <c r="E16" s="575"/>
      <c r="F16" s="576"/>
      <c r="G16" s="801"/>
      <c r="H16" s="802"/>
      <c r="I16" s="802"/>
      <c r="J16" s="802"/>
      <c r="K16" s="803"/>
      <c r="L16" s="803"/>
      <c r="M16" s="800"/>
    </row>
    <row r="17" spans="2:13" ht="30" customHeight="1">
      <c r="B17" s="378" t="s">
        <v>779</v>
      </c>
      <c r="C17" s="577" t="s">
        <v>511</v>
      </c>
      <c r="D17" s="575"/>
      <c r="E17" s="575"/>
      <c r="F17" s="576"/>
      <c r="G17" s="801"/>
      <c r="H17" s="802"/>
      <c r="I17" s="802"/>
      <c r="J17" s="802"/>
      <c r="K17" s="798">
        <f>ABS(I17+J17)</f>
        <v>0</v>
      </c>
      <c r="L17" s="798">
        <f>K17*8%</f>
        <v>0</v>
      </c>
      <c r="M17" s="800"/>
    </row>
    <row r="18" spans="2:13" ht="30" customHeight="1">
      <c r="B18" s="385" t="s">
        <v>786</v>
      </c>
      <c r="C18" s="577" t="s">
        <v>526</v>
      </c>
      <c r="D18" s="575"/>
      <c r="E18" s="575"/>
      <c r="F18" s="576"/>
      <c r="G18" s="804"/>
      <c r="H18" s="804"/>
      <c r="I18" s="804"/>
      <c r="J18" s="804"/>
      <c r="K18" s="804"/>
      <c r="L18" s="798">
        <f>L19+L20+L21+L22+L23</f>
        <v>0</v>
      </c>
      <c r="M18" s="800"/>
    </row>
    <row r="19" spans="2:13" s="220" customFormat="1" ht="30" customHeight="1">
      <c r="B19" s="251" t="s">
        <v>787</v>
      </c>
      <c r="C19" s="536" t="s">
        <v>527</v>
      </c>
      <c r="D19" s="558"/>
      <c r="E19" s="537"/>
      <c r="F19" s="559"/>
      <c r="G19" s="805"/>
      <c r="H19" s="804"/>
      <c r="I19" s="804"/>
      <c r="J19" s="804"/>
      <c r="K19" s="804"/>
      <c r="L19" s="802"/>
      <c r="M19" s="800"/>
    </row>
    <row r="20" spans="2:13" s="220" customFormat="1" ht="30" customHeight="1">
      <c r="B20" s="251" t="s">
        <v>788</v>
      </c>
      <c r="C20" s="536" t="s">
        <v>528</v>
      </c>
      <c r="D20" s="558"/>
      <c r="E20" s="537"/>
      <c r="F20" s="559"/>
      <c r="G20" s="805"/>
      <c r="H20" s="804"/>
      <c r="I20" s="804"/>
      <c r="J20" s="804"/>
      <c r="K20" s="804"/>
      <c r="L20" s="802"/>
      <c r="M20" s="800"/>
    </row>
    <row r="21" spans="2:13" s="220" customFormat="1" ht="30" customHeight="1">
      <c r="B21" s="251" t="s">
        <v>789</v>
      </c>
      <c r="C21" s="536" t="s">
        <v>529</v>
      </c>
      <c r="D21" s="558"/>
      <c r="E21" s="537"/>
      <c r="F21" s="559"/>
      <c r="G21" s="805"/>
      <c r="H21" s="804"/>
      <c r="I21" s="804"/>
      <c r="J21" s="804"/>
      <c r="K21" s="804"/>
      <c r="L21" s="802"/>
      <c r="M21" s="800"/>
    </row>
    <row r="22" spans="2:13" s="220" customFormat="1" ht="30" customHeight="1">
      <c r="B22" s="769" t="s">
        <v>642</v>
      </c>
      <c r="C22" s="536" t="s">
        <v>531</v>
      </c>
      <c r="D22" s="558"/>
      <c r="E22" s="537"/>
      <c r="F22" s="559"/>
      <c r="G22" s="806"/>
      <c r="H22" s="807"/>
      <c r="I22" s="807"/>
      <c r="J22" s="807"/>
      <c r="K22" s="807"/>
      <c r="L22" s="802"/>
      <c r="M22" s="808"/>
    </row>
    <row r="23" spans="2:13" s="220" customFormat="1" ht="30" customHeight="1" thickBot="1">
      <c r="B23" s="386" t="s">
        <v>790</v>
      </c>
      <c r="C23" s="564" t="s">
        <v>532</v>
      </c>
      <c r="D23" s="565"/>
      <c r="E23" s="565"/>
      <c r="F23" s="566"/>
      <c r="G23" s="809"/>
      <c r="H23" s="810"/>
      <c r="I23" s="810"/>
      <c r="J23" s="810"/>
      <c r="K23" s="810"/>
      <c r="L23" s="811"/>
      <c r="M23" s="812"/>
    </row>
  </sheetData>
  <sheetProtection algorithmName="SHA-512" hashValue="h9ifF+RgmDmHYFpWeadZWUAXIZgG36HqQ0ZCg7TlmYfCl8TbVztkjV/biiTboFsrXGJ4/0FmSjiyXKfAidSe9g==" saltValue="gz3A6hKginXNe5g6bDYWpg==" spinCount="100000" sheet="1" objects="1" scenarios="1"/>
  <mergeCells count="11">
    <mergeCell ref="C13:F13"/>
    <mergeCell ref="C14:F14"/>
    <mergeCell ref="B2:M2"/>
    <mergeCell ref="H6:K6"/>
    <mergeCell ref="L6:L9"/>
    <mergeCell ref="M6:M9"/>
    <mergeCell ref="G7:H7"/>
    <mergeCell ref="I7:J8"/>
    <mergeCell ref="K7:K9"/>
    <mergeCell ref="G8:G9"/>
    <mergeCell ref="H8:H9"/>
  </mergeCells>
  <printOptions horizontalCentered="1" verticalCentered="1"/>
  <pageMargins left="0.31496062992125984" right="0.31496062992125984" top="0.74803149606299213" bottom="0.74803149606299213" header="0.31496062992125984" footer="0.31496062992125984"/>
  <pageSetup paperSize="9" scale="50" orientation="landscape" r:id="rId1"/>
  <headerFooter scaleWithDoc="0"/>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codeName="Sheet81">
    <tabColor theme="4" tint="0.59999389629810485"/>
  </sheetPr>
  <dimension ref="B1:M23"/>
  <sheetViews>
    <sheetView showGridLines="0" zoomScale="70" zoomScaleNormal="70" zoomScaleSheetLayoutView="100" zoomScalePageLayoutView="70" workbookViewId="0">
      <selection activeCell="L21" sqref="L21"/>
    </sheetView>
  </sheetViews>
  <sheetFormatPr defaultColWidth="10" defaultRowHeight="12.75"/>
  <cols>
    <col min="1" max="1" width="2.625" style="354" customWidth="1"/>
    <col min="2" max="2" width="13.5" style="355" customWidth="1"/>
    <col min="3" max="3" width="5.125" style="354" customWidth="1"/>
    <col min="4" max="4" width="5.875" style="354" customWidth="1"/>
    <col min="5" max="5" width="33.25" style="354" customWidth="1"/>
    <col min="6" max="6" width="49.125" style="354" customWidth="1"/>
    <col min="7" max="11" width="15" style="355" customWidth="1"/>
    <col min="12" max="12" width="20" style="354" customWidth="1"/>
    <col min="13" max="13" width="16.875" style="354" customWidth="1"/>
    <col min="14" max="16384" width="10" style="354"/>
  </cols>
  <sheetData>
    <row r="1" spans="2:13" ht="13.5" thickBot="1"/>
    <row r="2" spans="2:13" s="356" customFormat="1" ht="31.5" customHeight="1" thickBot="1">
      <c r="B2" s="1447" t="s">
        <v>818</v>
      </c>
      <c r="C2" s="1448"/>
      <c r="D2" s="1448"/>
      <c r="E2" s="1448"/>
      <c r="F2" s="1448"/>
      <c r="G2" s="1448"/>
      <c r="H2" s="1448"/>
      <c r="I2" s="1448"/>
      <c r="J2" s="1448"/>
      <c r="K2" s="1448"/>
      <c r="L2" s="1448"/>
      <c r="M2" s="1449"/>
    </row>
    <row r="3" spans="2:13" s="573" customFormat="1" ht="12" customHeight="1">
      <c r="B3" s="572"/>
      <c r="C3" s="572"/>
      <c r="D3" s="572"/>
      <c r="E3" s="572"/>
      <c r="F3" s="572"/>
      <c r="G3" s="572"/>
      <c r="H3" s="572"/>
      <c r="I3" s="572"/>
      <c r="J3" s="572"/>
      <c r="K3" s="572"/>
      <c r="L3" s="572"/>
      <c r="M3" s="572"/>
    </row>
    <row r="4" spans="2:13" s="358" customFormat="1" ht="28.5" customHeight="1">
      <c r="B4" s="359"/>
      <c r="C4" s="360" t="s">
        <v>636</v>
      </c>
      <c r="F4" s="516" t="s">
        <v>835</v>
      </c>
      <c r="G4" s="361"/>
      <c r="H4" s="361"/>
      <c r="I4" s="359"/>
      <c r="J4" s="359"/>
      <c r="K4" s="359"/>
    </row>
    <row r="5" spans="2:13" s="358" customFormat="1" ht="9" customHeight="1" thickBot="1">
      <c r="B5" s="359"/>
      <c r="C5" s="362"/>
      <c r="G5" s="361"/>
      <c r="H5" s="361"/>
      <c r="I5" s="359"/>
      <c r="J5" s="359"/>
      <c r="K5" s="359"/>
    </row>
    <row r="6" spans="2:13" ht="24" customHeight="1">
      <c r="B6" s="1139"/>
      <c r="C6" s="364"/>
      <c r="D6" s="364"/>
      <c r="E6" s="364"/>
      <c r="F6" s="365"/>
      <c r="G6" s="366"/>
      <c r="H6" s="1450" t="s">
        <v>477</v>
      </c>
      <c r="I6" s="1451"/>
      <c r="J6" s="1451"/>
      <c r="K6" s="1452"/>
      <c r="L6" s="1453" t="s">
        <v>449</v>
      </c>
      <c r="M6" s="1456" t="s">
        <v>478</v>
      </c>
    </row>
    <row r="7" spans="2:13" ht="24" customHeight="1">
      <c r="B7" s="367"/>
      <c r="C7" s="368"/>
      <c r="D7" s="368"/>
      <c r="E7" s="368"/>
      <c r="F7" s="369"/>
      <c r="G7" s="1459" t="s">
        <v>479</v>
      </c>
      <c r="H7" s="1460"/>
      <c r="I7" s="1471" t="s">
        <v>480</v>
      </c>
      <c r="J7" s="1472"/>
      <c r="K7" s="1472" t="s">
        <v>481</v>
      </c>
      <c r="L7" s="1454"/>
      <c r="M7" s="1457"/>
    </row>
    <row r="8" spans="2:13" ht="63.75" customHeight="1">
      <c r="B8" s="367"/>
      <c r="C8" s="368"/>
      <c r="D8" s="368"/>
      <c r="E8" s="368"/>
      <c r="F8" s="369"/>
      <c r="G8" s="1466" t="s">
        <v>482</v>
      </c>
      <c r="H8" s="1466" t="s">
        <v>483</v>
      </c>
      <c r="I8" s="1463"/>
      <c r="J8" s="1464"/>
      <c r="K8" s="1465"/>
      <c r="L8" s="1454"/>
      <c r="M8" s="1457"/>
    </row>
    <row r="9" spans="2:13" ht="63" customHeight="1">
      <c r="B9" s="367"/>
      <c r="C9" s="368"/>
      <c r="D9" s="368"/>
      <c r="E9" s="368"/>
      <c r="F9" s="369"/>
      <c r="G9" s="1467"/>
      <c r="H9" s="1467"/>
      <c r="I9" s="370" t="s">
        <v>482</v>
      </c>
      <c r="J9" s="370" t="s">
        <v>483</v>
      </c>
      <c r="K9" s="1464"/>
      <c r="L9" s="1455"/>
      <c r="M9" s="1458"/>
    </row>
    <row r="10" spans="2:13" s="371" customFormat="1" ht="25.5" customHeight="1">
      <c r="B10" s="372"/>
      <c r="C10" s="373"/>
      <c r="D10" s="373"/>
      <c r="E10" s="373"/>
      <c r="F10" s="374"/>
      <c r="G10" s="375" t="s">
        <v>775</v>
      </c>
      <c r="H10" s="375" t="s">
        <v>776</v>
      </c>
      <c r="I10" s="375" t="s">
        <v>777</v>
      </c>
      <c r="J10" s="375" t="s">
        <v>778</v>
      </c>
      <c r="K10" s="375" t="s">
        <v>779</v>
      </c>
      <c r="L10" s="376" t="s">
        <v>780</v>
      </c>
      <c r="M10" s="377" t="s">
        <v>781</v>
      </c>
    </row>
    <row r="11" spans="2:13" ht="30" customHeight="1">
      <c r="B11" s="378" t="s">
        <v>775</v>
      </c>
      <c r="C11" s="574" t="s">
        <v>637</v>
      </c>
      <c r="D11" s="575"/>
      <c r="E11" s="575"/>
      <c r="F11" s="576"/>
      <c r="G11" s="796"/>
      <c r="H11" s="797"/>
      <c r="I11" s="797"/>
      <c r="J11" s="797"/>
      <c r="K11" s="797"/>
      <c r="L11" s="798">
        <f>L12+L17+L18</f>
        <v>0</v>
      </c>
      <c r="M11" s="799">
        <f>L11*12.5</f>
        <v>0</v>
      </c>
    </row>
    <row r="12" spans="2:13" ht="30" customHeight="1">
      <c r="B12" s="378" t="s">
        <v>776</v>
      </c>
      <c r="C12" s="577" t="s">
        <v>486</v>
      </c>
      <c r="D12" s="575"/>
      <c r="E12" s="575"/>
      <c r="F12" s="576"/>
      <c r="G12" s="798">
        <f>G15+G16</f>
        <v>0</v>
      </c>
      <c r="H12" s="798">
        <f>H15+H16</f>
        <v>0</v>
      </c>
      <c r="I12" s="798">
        <f>I15+I16</f>
        <v>0</v>
      </c>
      <c r="J12" s="798">
        <f>J15+J16</f>
        <v>0</v>
      </c>
      <c r="K12" s="798">
        <f>ABS(I12-J12)</f>
        <v>0</v>
      </c>
      <c r="L12" s="798">
        <f>K12*8%</f>
        <v>0</v>
      </c>
      <c r="M12" s="800"/>
    </row>
    <row r="13" spans="2:13" ht="30" customHeight="1">
      <c r="B13" s="378" t="s">
        <v>819</v>
      </c>
      <c r="C13" s="1468" t="s">
        <v>488</v>
      </c>
      <c r="D13" s="1469"/>
      <c r="E13" s="1469"/>
      <c r="F13" s="1470"/>
      <c r="G13" s="801"/>
      <c r="H13" s="802"/>
      <c r="I13" s="803"/>
      <c r="J13" s="803"/>
      <c r="K13" s="803"/>
      <c r="L13" s="803"/>
      <c r="M13" s="800"/>
    </row>
    <row r="14" spans="2:13" ht="30" customHeight="1">
      <c r="B14" s="378" t="s">
        <v>820</v>
      </c>
      <c r="C14" s="1468" t="s">
        <v>490</v>
      </c>
      <c r="D14" s="1469"/>
      <c r="E14" s="1469"/>
      <c r="F14" s="1470"/>
      <c r="G14" s="801"/>
      <c r="H14" s="802"/>
      <c r="I14" s="803"/>
      <c r="J14" s="803"/>
      <c r="K14" s="803"/>
      <c r="L14" s="803"/>
      <c r="M14" s="800"/>
    </row>
    <row r="15" spans="2:13" ht="30" customHeight="1">
      <c r="B15" s="378" t="s">
        <v>777</v>
      </c>
      <c r="C15" s="1138" t="s">
        <v>640</v>
      </c>
      <c r="D15" s="578"/>
      <c r="E15" s="575"/>
      <c r="F15" s="576"/>
      <c r="G15" s="801"/>
      <c r="H15" s="802"/>
      <c r="I15" s="802"/>
      <c r="J15" s="802"/>
      <c r="K15" s="803"/>
      <c r="L15" s="803"/>
      <c r="M15" s="800"/>
    </row>
    <row r="16" spans="2:13" ht="30" customHeight="1">
      <c r="B16" s="378" t="s">
        <v>778</v>
      </c>
      <c r="C16" s="1138" t="s">
        <v>641</v>
      </c>
      <c r="D16" s="578"/>
      <c r="E16" s="575"/>
      <c r="F16" s="576"/>
      <c r="G16" s="801"/>
      <c r="H16" s="802"/>
      <c r="I16" s="802"/>
      <c r="J16" s="802"/>
      <c r="K16" s="803"/>
      <c r="L16" s="803"/>
      <c r="M16" s="800"/>
    </row>
    <row r="17" spans="2:13" ht="30" customHeight="1">
      <c r="B17" s="378" t="s">
        <v>779</v>
      </c>
      <c r="C17" s="577" t="s">
        <v>511</v>
      </c>
      <c r="D17" s="575"/>
      <c r="E17" s="575"/>
      <c r="F17" s="576"/>
      <c r="G17" s="801"/>
      <c r="H17" s="802"/>
      <c r="I17" s="802"/>
      <c r="J17" s="802"/>
      <c r="K17" s="798">
        <f>ABS(I17+J17)</f>
        <v>0</v>
      </c>
      <c r="L17" s="798">
        <f>K17*8%</f>
        <v>0</v>
      </c>
      <c r="M17" s="800"/>
    </row>
    <row r="18" spans="2:13" ht="30" customHeight="1">
      <c r="B18" s="385" t="s">
        <v>786</v>
      </c>
      <c r="C18" s="577" t="s">
        <v>526</v>
      </c>
      <c r="D18" s="575"/>
      <c r="E18" s="575"/>
      <c r="F18" s="576"/>
      <c r="G18" s="804"/>
      <c r="H18" s="804"/>
      <c r="I18" s="804"/>
      <c r="J18" s="804"/>
      <c r="K18" s="804"/>
      <c r="L18" s="798">
        <f>L19+L20+L21+L22+L23</f>
        <v>0</v>
      </c>
      <c r="M18" s="800"/>
    </row>
    <row r="19" spans="2:13" s="220" customFormat="1" ht="30" customHeight="1">
      <c r="B19" s="251" t="s">
        <v>787</v>
      </c>
      <c r="C19" s="536" t="s">
        <v>527</v>
      </c>
      <c r="D19" s="558"/>
      <c r="E19" s="537"/>
      <c r="F19" s="559"/>
      <c r="G19" s="805"/>
      <c r="H19" s="804"/>
      <c r="I19" s="804"/>
      <c r="J19" s="804"/>
      <c r="K19" s="804"/>
      <c r="L19" s="802"/>
      <c r="M19" s="800"/>
    </row>
    <row r="20" spans="2:13" s="220" customFormat="1" ht="30" customHeight="1">
      <c r="B20" s="251" t="s">
        <v>788</v>
      </c>
      <c r="C20" s="536" t="s">
        <v>528</v>
      </c>
      <c r="D20" s="558"/>
      <c r="E20" s="537"/>
      <c r="F20" s="559"/>
      <c r="G20" s="805"/>
      <c r="H20" s="804"/>
      <c r="I20" s="804"/>
      <c r="J20" s="804"/>
      <c r="K20" s="804"/>
      <c r="L20" s="802"/>
      <c r="M20" s="800"/>
    </row>
    <row r="21" spans="2:13" s="220" customFormat="1" ht="30" customHeight="1">
      <c r="B21" s="251" t="s">
        <v>789</v>
      </c>
      <c r="C21" s="536" t="s">
        <v>529</v>
      </c>
      <c r="D21" s="558"/>
      <c r="E21" s="537"/>
      <c r="F21" s="559"/>
      <c r="G21" s="805"/>
      <c r="H21" s="804"/>
      <c r="I21" s="804"/>
      <c r="J21" s="804"/>
      <c r="K21" s="804"/>
      <c r="L21" s="802"/>
      <c r="M21" s="800"/>
    </row>
    <row r="22" spans="2:13" s="220" customFormat="1" ht="30" customHeight="1">
      <c r="B22" s="769" t="s">
        <v>642</v>
      </c>
      <c r="C22" s="536" t="s">
        <v>531</v>
      </c>
      <c r="D22" s="558"/>
      <c r="E22" s="537"/>
      <c r="F22" s="559"/>
      <c r="G22" s="806"/>
      <c r="H22" s="807"/>
      <c r="I22" s="807"/>
      <c r="J22" s="807"/>
      <c r="K22" s="807"/>
      <c r="L22" s="802"/>
      <c r="M22" s="808"/>
    </row>
    <row r="23" spans="2:13" s="220" customFormat="1" ht="30" customHeight="1" thickBot="1">
      <c r="B23" s="386" t="s">
        <v>790</v>
      </c>
      <c r="C23" s="564" t="s">
        <v>532</v>
      </c>
      <c r="D23" s="565"/>
      <c r="E23" s="565"/>
      <c r="F23" s="566"/>
      <c r="G23" s="809"/>
      <c r="H23" s="810"/>
      <c r="I23" s="810"/>
      <c r="J23" s="810"/>
      <c r="K23" s="810"/>
      <c r="L23" s="811"/>
      <c r="M23" s="812"/>
    </row>
  </sheetData>
  <sheetProtection algorithmName="SHA-512" hashValue="IMLhuZHb8a8BjxecpE9hSB4psQR+TaGYGP/wG85ROORFBmo2FIN1m8Ytm2C2NWseInWp/y0RAy40pfO+ft2xOA==" saltValue="g0Rz16GDzhf/AJqDk7V+/g==" spinCount="100000" sheet="1" objects="1" scenarios="1"/>
  <mergeCells count="11">
    <mergeCell ref="C13:F13"/>
    <mergeCell ref="C14:F14"/>
    <mergeCell ref="B2:M2"/>
    <mergeCell ref="H6:K6"/>
    <mergeCell ref="L6:L9"/>
    <mergeCell ref="M6:M9"/>
    <mergeCell ref="G7:H7"/>
    <mergeCell ref="I7:J8"/>
    <mergeCell ref="K7:K9"/>
    <mergeCell ref="G8:G9"/>
    <mergeCell ref="H8:H9"/>
  </mergeCells>
  <printOptions horizontalCentered="1" verticalCentered="1"/>
  <pageMargins left="0.31496062992125984" right="0.31496062992125984" top="0.74803149606299213" bottom="0.74803149606299213" header="0.31496062992125984" footer="0.31496062992125984"/>
  <pageSetup paperSize="9" scale="50" orientation="landscape" r:id="rId1"/>
  <headerFooter scaleWithDoc="0"/>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codeName="Sheet82">
    <tabColor theme="4" tint="0.59999389629810485"/>
  </sheetPr>
  <dimension ref="B1:M23"/>
  <sheetViews>
    <sheetView showGridLines="0" zoomScale="70" zoomScaleNormal="70" zoomScaleSheetLayoutView="100" zoomScalePageLayoutView="70" workbookViewId="0">
      <selection activeCell="L21" sqref="L21"/>
    </sheetView>
  </sheetViews>
  <sheetFormatPr defaultColWidth="10" defaultRowHeight="12.75"/>
  <cols>
    <col min="1" max="1" width="2.625" style="354" customWidth="1"/>
    <col min="2" max="2" width="13.5" style="355" customWidth="1"/>
    <col min="3" max="3" width="5.125" style="354" customWidth="1"/>
    <col min="4" max="4" width="5.875" style="354" customWidth="1"/>
    <col min="5" max="5" width="33.25" style="354" customWidth="1"/>
    <col min="6" max="6" width="49.125" style="354" customWidth="1"/>
    <col min="7" max="11" width="15" style="355" customWidth="1"/>
    <col min="12" max="12" width="20" style="354" customWidth="1"/>
    <col min="13" max="13" width="16.875" style="354" customWidth="1"/>
    <col min="14" max="16384" width="10" style="354"/>
  </cols>
  <sheetData>
    <row r="1" spans="2:13" ht="13.5" thickBot="1"/>
    <row r="2" spans="2:13" s="356" customFormat="1" ht="31.5" customHeight="1" thickBot="1">
      <c r="B2" s="1447" t="s">
        <v>818</v>
      </c>
      <c r="C2" s="1448"/>
      <c r="D2" s="1448"/>
      <c r="E2" s="1448"/>
      <c r="F2" s="1448"/>
      <c r="G2" s="1448"/>
      <c r="H2" s="1448"/>
      <c r="I2" s="1448"/>
      <c r="J2" s="1448"/>
      <c r="K2" s="1448"/>
      <c r="L2" s="1448"/>
      <c r="M2" s="1449"/>
    </row>
    <row r="3" spans="2:13" s="573" customFormat="1" ht="12" customHeight="1">
      <c r="B3" s="572"/>
      <c r="C3" s="572"/>
      <c r="D3" s="572"/>
      <c r="E3" s="572"/>
      <c r="F3" s="572"/>
      <c r="G3" s="572"/>
      <c r="H3" s="572"/>
      <c r="I3" s="572"/>
      <c r="J3" s="572"/>
      <c r="K3" s="572"/>
      <c r="L3" s="572"/>
      <c r="M3" s="572"/>
    </row>
    <row r="4" spans="2:13" s="358" customFormat="1" ht="28.5" customHeight="1">
      <c r="B4" s="359"/>
      <c r="C4" s="360" t="s">
        <v>636</v>
      </c>
      <c r="F4" s="516" t="s">
        <v>836</v>
      </c>
      <c r="G4" s="361"/>
      <c r="H4" s="361"/>
      <c r="I4" s="359"/>
      <c r="J4" s="359"/>
      <c r="K4" s="359"/>
    </row>
    <row r="5" spans="2:13" s="358" customFormat="1" ht="9" customHeight="1" thickBot="1">
      <c r="B5" s="359"/>
      <c r="C5" s="362"/>
      <c r="G5" s="361"/>
      <c r="H5" s="361"/>
      <c r="I5" s="359"/>
      <c r="J5" s="359"/>
      <c r="K5" s="359"/>
    </row>
    <row r="6" spans="2:13" ht="24" customHeight="1">
      <c r="B6" s="1139"/>
      <c r="C6" s="364"/>
      <c r="D6" s="364"/>
      <c r="E6" s="364"/>
      <c r="F6" s="365"/>
      <c r="G6" s="366"/>
      <c r="H6" s="1450" t="s">
        <v>477</v>
      </c>
      <c r="I6" s="1451"/>
      <c r="J6" s="1451"/>
      <c r="K6" s="1452"/>
      <c r="L6" s="1453" t="s">
        <v>449</v>
      </c>
      <c r="M6" s="1456" t="s">
        <v>478</v>
      </c>
    </row>
    <row r="7" spans="2:13" ht="24" customHeight="1">
      <c r="B7" s="367"/>
      <c r="C7" s="368"/>
      <c r="D7" s="368"/>
      <c r="E7" s="368"/>
      <c r="F7" s="369"/>
      <c r="G7" s="1459" t="s">
        <v>479</v>
      </c>
      <c r="H7" s="1460"/>
      <c r="I7" s="1471" t="s">
        <v>480</v>
      </c>
      <c r="J7" s="1472"/>
      <c r="K7" s="1472" t="s">
        <v>481</v>
      </c>
      <c r="L7" s="1454"/>
      <c r="M7" s="1457"/>
    </row>
    <row r="8" spans="2:13" ht="63.75" customHeight="1">
      <c r="B8" s="367"/>
      <c r="C8" s="368"/>
      <c r="D8" s="368"/>
      <c r="E8" s="368"/>
      <c r="F8" s="369"/>
      <c r="G8" s="1466" t="s">
        <v>482</v>
      </c>
      <c r="H8" s="1466" t="s">
        <v>483</v>
      </c>
      <c r="I8" s="1463"/>
      <c r="J8" s="1464"/>
      <c r="K8" s="1465"/>
      <c r="L8" s="1454"/>
      <c r="M8" s="1457"/>
    </row>
    <row r="9" spans="2:13" ht="63" customHeight="1">
      <c r="B9" s="367"/>
      <c r="C9" s="368"/>
      <c r="D9" s="368"/>
      <c r="E9" s="368"/>
      <c r="F9" s="369"/>
      <c r="G9" s="1467"/>
      <c r="H9" s="1467"/>
      <c r="I9" s="370" t="s">
        <v>482</v>
      </c>
      <c r="J9" s="370" t="s">
        <v>483</v>
      </c>
      <c r="K9" s="1464"/>
      <c r="L9" s="1455"/>
      <c r="M9" s="1458"/>
    </row>
    <row r="10" spans="2:13" s="371" customFormat="1" ht="25.5" customHeight="1">
      <c r="B10" s="372"/>
      <c r="C10" s="373"/>
      <c r="D10" s="373"/>
      <c r="E10" s="373"/>
      <c r="F10" s="374"/>
      <c r="G10" s="375" t="s">
        <v>775</v>
      </c>
      <c r="H10" s="375" t="s">
        <v>776</v>
      </c>
      <c r="I10" s="375" t="s">
        <v>777</v>
      </c>
      <c r="J10" s="375" t="s">
        <v>778</v>
      </c>
      <c r="K10" s="375" t="s">
        <v>779</v>
      </c>
      <c r="L10" s="376" t="s">
        <v>780</v>
      </c>
      <c r="M10" s="377" t="s">
        <v>781</v>
      </c>
    </row>
    <row r="11" spans="2:13" ht="30" customHeight="1">
      <c r="B11" s="378" t="s">
        <v>775</v>
      </c>
      <c r="C11" s="574" t="s">
        <v>637</v>
      </c>
      <c r="D11" s="575"/>
      <c r="E11" s="575"/>
      <c r="F11" s="576"/>
      <c r="G11" s="796"/>
      <c r="H11" s="797"/>
      <c r="I11" s="797"/>
      <c r="J11" s="797"/>
      <c r="K11" s="797"/>
      <c r="L11" s="798">
        <f>L12+L17+L18</f>
        <v>0</v>
      </c>
      <c r="M11" s="799">
        <f>L11*12.5</f>
        <v>0</v>
      </c>
    </row>
    <row r="12" spans="2:13" ht="30" customHeight="1">
      <c r="B12" s="378" t="s">
        <v>776</v>
      </c>
      <c r="C12" s="577" t="s">
        <v>486</v>
      </c>
      <c r="D12" s="575"/>
      <c r="E12" s="575"/>
      <c r="F12" s="576"/>
      <c r="G12" s="798">
        <f>G15+G16</f>
        <v>0</v>
      </c>
      <c r="H12" s="798">
        <f>H15+H16</f>
        <v>0</v>
      </c>
      <c r="I12" s="798">
        <f>I15+I16</f>
        <v>0</v>
      </c>
      <c r="J12" s="798">
        <f>J15+J16</f>
        <v>0</v>
      </c>
      <c r="K12" s="798">
        <f>ABS(I12-J12)</f>
        <v>0</v>
      </c>
      <c r="L12" s="798">
        <f>K12*8%</f>
        <v>0</v>
      </c>
      <c r="M12" s="800"/>
    </row>
    <row r="13" spans="2:13" ht="30" customHeight="1">
      <c r="B13" s="378" t="s">
        <v>819</v>
      </c>
      <c r="C13" s="1468" t="s">
        <v>488</v>
      </c>
      <c r="D13" s="1469"/>
      <c r="E13" s="1469"/>
      <c r="F13" s="1470"/>
      <c r="G13" s="801"/>
      <c r="H13" s="802"/>
      <c r="I13" s="803"/>
      <c r="J13" s="803"/>
      <c r="K13" s="803"/>
      <c r="L13" s="803"/>
      <c r="M13" s="800"/>
    </row>
    <row r="14" spans="2:13" ht="30" customHeight="1">
      <c r="B14" s="378" t="s">
        <v>820</v>
      </c>
      <c r="C14" s="1468" t="s">
        <v>490</v>
      </c>
      <c r="D14" s="1469"/>
      <c r="E14" s="1469"/>
      <c r="F14" s="1470"/>
      <c r="G14" s="801"/>
      <c r="H14" s="802"/>
      <c r="I14" s="803"/>
      <c r="J14" s="803"/>
      <c r="K14" s="803"/>
      <c r="L14" s="803"/>
      <c r="M14" s="800"/>
    </row>
    <row r="15" spans="2:13" ht="30" customHeight="1">
      <c r="B15" s="378" t="s">
        <v>777</v>
      </c>
      <c r="C15" s="1138" t="s">
        <v>640</v>
      </c>
      <c r="D15" s="578"/>
      <c r="E15" s="575"/>
      <c r="F15" s="576"/>
      <c r="G15" s="801"/>
      <c r="H15" s="802"/>
      <c r="I15" s="802"/>
      <c r="J15" s="802"/>
      <c r="K15" s="803"/>
      <c r="L15" s="803"/>
      <c r="M15" s="800"/>
    </row>
    <row r="16" spans="2:13" ht="30" customHeight="1">
      <c r="B16" s="378" t="s">
        <v>778</v>
      </c>
      <c r="C16" s="1138" t="s">
        <v>641</v>
      </c>
      <c r="D16" s="578"/>
      <c r="E16" s="575"/>
      <c r="F16" s="576"/>
      <c r="G16" s="801"/>
      <c r="H16" s="802"/>
      <c r="I16" s="802"/>
      <c r="J16" s="802"/>
      <c r="K16" s="803"/>
      <c r="L16" s="803"/>
      <c r="M16" s="800"/>
    </row>
    <row r="17" spans="2:13" ht="30" customHeight="1">
      <c r="B17" s="378" t="s">
        <v>779</v>
      </c>
      <c r="C17" s="577" t="s">
        <v>511</v>
      </c>
      <c r="D17" s="575"/>
      <c r="E17" s="575"/>
      <c r="F17" s="576"/>
      <c r="G17" s="801"/>
      <c r="H17" s="802"/>
      <c r="I17" s="802"/>
      <c r="J17" s="802"/>
      <c r="K17" s="798">
        <f>ABS(I17+J17)</f>
        <v>0</v>
      </c>
      <c r="L17" s="798">
        <f>K17*8%</f>
        <v>0</v>
      </c>
      <c r="M17" s="800"/>
    </row>
    <row r="18" spans="2:13" ht="30" customHeight="1">
      <c r="B18" s="385" t="s">
        <v>786</v>
      </c>
      <c r="C18" s="577" t="s">
        <v>526</v>
      </c>
      <c r="D18" s="575"/>
      <c r="E18" s="575"/>
      <c r="F18" s="576"/>
      <c r="G18" s="804"/>
      <c r="H18" s="804"/>
      <c r="I18" s="804"/>
      <c r="J18" s="804"/>
      <c r="K18" s="804"/>
      <c r="L18" s="798">
        <f>L19+L20+L21+L22+L23</f>
        <v>0</v>
      </c>
      <c r="M18" s="800"/>
    </row>
    <row r="19" spans="2:13" s="220" customFormat="1" ht="30" customHeight="1">
      <c r="B19" s="251" t="s">
        <v>787</v>
      </c>
      <c r="C19" s="536" t="s">
        <v>527</v>
      </c>
      <c r="D19" s="558"/>
      <c r="E19" s="537"/>
      <c r="F19" s="559"/>
      <c r="G19" s="805"/>
      <c r="H19" s="804"/>
      <c r="I19" s="804"/>
      <c r="J19" s="804"/>
      <c r="K19" s="804"/>
      <c r="L19" s="802"/>
      <c r="M19" s="800"/>
    </row>
    <row r="20" spans="2:13" s="220" customFormat="1" ht="30" customHeight="1">
      <c r="B20" s="251" t="s">
        <v>788</v>
      </c>
      <c r="C20" s="536" t="s">
        <v>528</v>
      </c>
      <c r="D20" s="558"/>
      <c r="E20" s="537"/>
      <c r="F20" s="559"/>
      <c r="G20" s="805"/>
      <c r="H20" s="804"/>
      <c r="I20" s="804"/>
      <c r="J20" s="804"/>
      <c r="K20" s="804"/>
      <c r="L20" s="802"/>
      <c r="M20" s="800"/>
    </row>
    <row r="21" spans="2:13" s="220" customFormat="1" ht="30" customHeight="1">
      <c r="B21" s="251" t="s">
        <v>789</v>
      </c>
      <c r="C21" s="536" t="s">
        <v>529</v>
      </c>
      <c r="D21" s="558"/>
      <c r="E21" s="537"/>
      <c r="F21" s="559"/>
      <c r="G21" s="805"/>
      <c r="H21" s="804"/>
      <c r="I21" s="804"/>
      <c r="J21" s="804"/>
      <c r="K21" s="804"/>
      <c r="L21" s="802"/>
      <c r="M21" s="800"/>
    </row>
    <row r="22" spans="2:13" s="220" customFormat="1" ht="30" customHeight="1">
      <c r="B22" s="769" t="s">
        <v>642</v>
      </c>
      <c r="C22" s="536" t="s">
        <v>531</v>
      </c>
      <c r="D22" s="558"/>
      <c r="E22" s="537"/>
      <c r="F22" s="559"/>
      <c r="G22" s="806"/>
      <c r="H22" s="807"/>
      <c r="I22" s="807"/>
      <c r="J22" s="807"/>
      <c r="K22" s="807"/>
      <c r="L22" s="802"/>
      <c r="M22" s="808"/>
    </row>
    <row r="23" spans="2:13" s="220" customFormat="1" ht="30" customHeight="1" thickBot="1">
      <c r="B23" s="386" t="s">
        <v>790</v>
      </c>
      <c r="C23" s="564" t="s">
        <v>532</v>
      </c>
      <c r="D23" s="565"/>
      <c r="E23" s="565"/>
      <c r="F23" s="566"/>
      <c r="G23" s="809"/>
      <c r="H23" s="810"/>
      <c r="I23" s="810"/>
      <c r="J23" s="810"/>
      <c r="K23" s="810"/>
      <c r="L23" s="811"/>
      <c r="M23" s="812"/>
    </row>
  </sheetData>
  <sheetProtection algorithmName="SHA-512" hashValue="UhQdQbbOEN3jFjHSSz7RxtL6ElKkeCPCINw0IJACqSF4R5vrAnJO6efM2cjjMCZciNeR5UcYKicRoWe2YadcdA==" saltValue="T61R3ENDnooMYOSt0I2fMw==" spinCount="100000" sheet="1" objects="1" scenarios="1"/>
  <mergeCells count="11">
    <mergeCell ref="C13:F13"/>
    <mergeCell ref="C14:F14"/>
    <mergeCell ref="B2:M2"/>
    <mergeCell ref="H6:K6"/>
    <mergeCell ref="L6:L9"/>
    <mergeCell ref="M6:M9"/>
    <mergeCell ref="G7:H7"/>
    <mergeCell ref="I7:J8"/>
    <mergeCell ref="K7:K9"/>
    <mergeCell ref="G8:G9"/>
    <mergeCell ref="H8:H9"/>
  </mergeCells>
  <printOptions horizontalCentered="1" verticalCentered="1"/>
  <pageMargins left="0.31496062992125984" right="0.31496062992125984" top="0.74803149606299213" bottom="0.74803149606299213" header="0.31496062992125984" footer="0.31496062992125984"/>
  <pageSetup paperSize="9" scale="50" orientation="landscape" r:id="rId1"/>
  <headerFooter scaleWithDoc="0"/>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codeName="Sheet83">
    <tabColor theme="4" tint="0.59999389629810485"/>
  </sheetPr>
  <dimension ref="B1:M23"/>
  <sheetViews>
    <sheetView showGridLines="0" zoomScale="70" zoomScaleNormal="70" zoomScaleSheetLayoutView="100" zoomScalePageLayoutView="70" workbookViewId="0">
      <selection activeCell="L21" sqref="L21"/>
    </sheetView>
  </sheetViews>
  <sheetFormatPr defaultColWidth="10" defaultRowHeight="12.75"/>
  <cols>
    <col min="1" max="1" width="2.625" style="354" customWidth="1"/>
    <col min="2" max="2" width="13.5" style="355" customWidth="1"/>
    <col min="3" max="3" width="5.125" style="354" customWidth="1"/>
    <col min="4" max="4" width="5.875" style="354" customWidth="1"/>
    <col min="5" max="5" width="33.25" style="354" customWidth="1"/>
    <col min="6" max="6" width="49.125" style="354" customWidth="1"/>
    <col min="7" max="11" width="15" style="355" customWidth="1"/>
    <col min="12" max="12" width="20" style="354" customWidth="1"/>
    <col min="13" max="13" width="16.875" style="354" customWidth="1"/>
    <col min="14" max="16384" width="10" style="354"/>
  </cols>
  <sheetData>
    <row r="1" spans="2:13" ht="13.5" thickBot="1"/>
    <row r="2" spans="2:13" s="356" customFormat="1" ht="31.5" customHeight="1" thickBot="1">
      <c r="B2" s="1447" t="s">
        <v>818</v>
      </c>
      <c r="C2" s="1448"/>
      <c r="D2" s="1448"/>
      <c r="E2" s="1448"/>
      <c r="F2" s="1448"/>
      <c r="G2" s="1448"/>
      <c r="H2" s="1448"/>
      <c r="I2" s="1448"/>
      <c r="J2" s="1448"/>
      <c r="K2" s="1448"/>
      <c r="L2" s="1448"/>
      <c r="M2" s="1449"/>
    </row>
    <row r="3" spans="2:13" s="573" customFormat="1" ht="12" customHeight="1">
      <c r="B3" s="572"/>
      <c r="C3" s="572"/>
      <c r="D3" s="572"/>
      <c r="E3" s="572"/>
      <c r="F3" s="572"/>
      <c r="G3" s="572"/>
      <c r="H3" s="572"/>
      <c r="I3" s="572"/>
      <c r="J3" s="572"/>
      <c r="K3" s="572"/>
      <c r="L3" s="572"/>
      <c r="M3" s="572"/>
    </row>
    <row r="4" spans="2:13" s="358" customFormat="1" ht="28.5" customHeight="1">
      <c r="B4" s="359"/>
      <c r="C4" s="360" t="s">
        <v>636</v>
      </c>
      <c r="F4" s="516" t="s">
        <v>837</v>
      </c>
      <c r="G4" s="361"/>
      <c r="H4" s="361"/>
      <c r="I4" s="359"/>
      <c r="J4" s="359"/>
      <c r="K4" s="359"/>
    </row>
    <row r="5" spans="2:13" s="358" customFormat="1" ht="9" customHeight="1" thickBot="1">
      <c r="B5" s="359"/>
      <c r="C5" s="362"/>
      <c r="G5" s="361"/>
      <c r="H5" s="361"/>
      <c r="I5" s="359"/>
      <c r="J5" s="359"/>
      <c r="K5" s="359"/>
    </row>
    <row r="6" spans="2:13" ht="24" customHeight="1">
      <c r="B6" s="1139"/>
      <c r="C6" s="364"/>
      <c r="D6" s="364"/>
      <c r="E6" s="364"/>
      <c r="F6" s="365"/>
      <c r="G6" s="366"/>
      <c r="H6" s="1450" t="s">
        <v>477</v>
      </c>
      <c r="I6" s="1451"/>
      <c r="J6" s="1451"/>
      <c r="K6" s="1452"/>
      <c r="L6" s="1453" t="s">
        <v>449</v>
      </c>
      <c r="M6" s="1456" t="s">
        <v>478</v>
      </c>
    </row>
    <row r="7" spans="2:13" ht="24" customHeight="1">
      <c r="B7" s="367"/>
      <c r="C7" s="368"/>
      <c r="D7" s="368"/>
      <c r="E7" s="368"/>
      <c r="F7" s="369"/>
      <c r="G7" s="1459" t="s">
        <v>479</v>
      </c>
      <c r="H7" s="1460"/>
      <c r="I7" s="1471" t="s">
        <v>480</v>
      </c>
      <c r="J7" s="1472"/>
      <c r="K7" s="1472" t="s">
        <v>481</v>
      </c>
      <c r="L7" s="1454"/>
      <c r="M7" s="1457"/>
    </row>
    <row r="8" spans="2:13" ht="63.75" customHeight="1">
      <c r="B8" s="367"/>
      <c r="C8" s="368"/>
      <c r="D8" s="368"/>
      <c r="E8" s="368"/>
      <c r="F8" s="369"/>
      <c r="G8" s="1466" t="s">
        <v>482</v>
      </c>
      <c r="H8" s="1466" t="s">
        <v>483</v>
      </c>
      <c r="I8" s="1463"/>
      <c r="J8" s="1464"/>
      <c r="K8" s="1465"/>
      <c r="L8" s="1454"/>
      <c r="M8" s="1457"/>
    </row>
    <row r="9" spans="2:13" ht="63" customHeight="1">
      <c r="B9" s="367"/>
      <c r="C9" s="368"/>
      <c r="D9" s="368"/>
      <c r="E9" s="368"/>
      <c r="F9" s="369"/>
      <c r="G9" s="1467"/>
      <c r="H9" s="1467"/>
      <c r="I9" s="370" t="s">
        <v>482</v>
      </c>
      <c r="J9" s="370" t="s">
        <v>483</v>
      </c>
      <c r="K9" s="1464"/>
      <c r="L9" s="1455"/>
      <c r="M9" s="1458"/>
    </row>
    <row r="10" spans="2:13" s="371" customFormat="1" ht="25.5" customHeight="1">
      <c r="B10" s="372"/>
      <c r="C10" s="373"/>
      <c r="D10" s="373"/>
      <c r="E10" s="373"/>
      <c r="F10" s="374"/>
      <c r="G10" s="375" t="s">
        <v>775</v>
      </c>
      <c r="H10" s="375" t="s">
        <v>776</v>
      </c>
      <c r="I10" s="375" t="s">
        <v>777</v>
      </c>
      <c r="J10" s="375" t="s">
        <v>778</v>
      </c>
      <c r="K10" s="375" t="s">
        <v>779</v>
      </c>
      <c r="L10" s="376" t="s">
        <v>780</v>
      </c>
      <c r="M10" s="377" t="s">
        <v>781</v>
      </c>
    </row>
    <row r="11" spans="2:13" ht="30" customHeight="1">
      <c r="B11" s="378" t="s">
        <v>775</v>
      </c>
      <c r="C11" s="574" t="s">
        <v>637</v>
      </c>
      <c r="D11" s="575"/>
      <c r="E11" s="575"/>
      <c r="F11" s="576"/>
      <c r="G11" s="796"/>
      <c r="H11" s="797"/>
      <c r="I11" s="797"/>
      <c r="J11" s="797"/>
      <c r="K11" s="797"/>
      <c r="L11" s="798">
        <f>L12+L17+L18</f>
        <v>0</v>
      </c>
      <c r="M11" s="799">
        <f>L11*12.5</f>
        <v>0</v>
      </c>
    </row>
    <row r="12" spans="2:13" ht="30" customHeight="1">
      <c r="B12" s="378" t="s">
        <v>776</v>
      </c>
      <c r="C12" s="577" t="s">
        <v>486</v>
      </c>
      <c r="D12" s="575"/>
      <c r="E12" s="575"/>
      <c r="F12" s="576"/>
      <c r="G12" s="798">
        <f>G15+G16</f>
        <v>0</v>
      </c>
      <c r="H12" s="798">
        <f>H15+H16</f>
        <v>0</v>
      </c>
      <c r="I12" s="798">
        <f>I15+I16</f>
        <v>0</v>
      </c>
      <c r="J12" s="798">
        <f>J15+J16</f>
        <v>0</v>
      </c>
      <c r="K12" s="798">
        <f>ABS(I12-J12)</f>
        <v>0</v>
      </c>
      <c r="L12" s="798">
        <f>K12*8%</f>
        <v>0</v>
      </c>
      <c r="M12" s="800"/>
    </row>
    <row r="13" spans="2:13" ht="30" customHeight="1">
      <c r="B13" s="378" t="s">
        <v>819</v>
      </c>
      <c r="C13" s="1468" t="s">
        <v>488</v>
      </c>
      <c r="D13" s="1469"/>
      <c r="E13" s="1469"/>
      <c r="F13" s="1470"/>
      <c r="G13" s="801"/>
      <c r="H13" s="802"/>
      <c r="I13" s="803"/>
      <c r="J13" s="803"/>
      <c r="K13" s="803"/>
      <c r="L13" s="803"/>
      <c r="M13" s="800"/>
    </row>
    <row r="14" spans="2:13" ht="30" customHeight="1">
      <c r="B14" s="378" t="s">
        <v>820</v>
      </c>
      <c r="C14" s="1468" t="s">
        <v>490</v>
      </c>
      <c r="D14" s="1469"/>
      <c r="E14" s="1469"/>
      <c r="F14" s="1470"/>
      <c r="G14" s="801"/>
      <c r="H14" s="802"/>
      <c r="I14" s="803"/>
      <c r="J14" s="803"/>
      <c r="K14" s="803"/>
      <c r="L14" s="803"/>
      <c r="M14" s="800"/>
    </row>
    <row r="15" spans="2:13" ht="30" customHeight="1">
      <c r="B15" s="378" t="s">
        <v>777</v>
      </c>
      <c r="C15" s="1138" t="s">
        <v>640</v>
      </c>
      <c r="D15" s="578"/>
      <c r="E15" s="575"/>
      <c r="F15" s="576"/>
      <c r="G15" s="801"/>
      <c r="H15" s="802"/>
      <c r="I15" s="802"/>
      <c r="J15" s="802"/>
      <c r="K15" s="803"/>
      <c r="L15" s="803"/>
      <c r="M15" s="800"/>
    </row>
    <row r="16" spans="2:13" ht="30" customHeight="1">
      <c r="B16" s="378" t="s">
        <v>778</v>
      </c>
      <c r="C16" s="1138" t="s">
        <v>641</v>
      </c>
      <c r="D16" s="578"/>
      <c r="E16" s="575"/>
      <c r="F16" s="576"/>
      <c r="G16" s="801"/>
      <c r="H16" s="802"/>
      <c r="I16" s="802"/>
      <c r="J16" s="802"/>
      <c r="K16" s="803"/>
      <c r="L16" s="803"/>
      <c r="M16" s="800"/>
    </row>
    <row r="17" spans="2:13" ht="30" customHeight="1">
      <c r="B17" s="378" t="s">
        <v>779</v>
      </c>
      <c r="C17" s="577" t="s">
        <v>511</v>
      </c>
      <c r="D17" s="575"/>
      <c r="E17" s="575"/>
      <c r="F17" s="576"/>
      <c r="G17" s="801"/>
      <c r="H17" s="802"/>
      <c r="I17" s="802"/>
      <c r="J17" s="802"/>
      <c r="K17" s="798">
        <f>ABS(I17+J17)</f>
        <v>0</v>
      </c>
      <c r="L17" s="798">
        <f>K17*8%</f>
        <v>0</v>
      </c>
      <c r="M17" s="800"/>
    </row>
    <row r="18" spans="2:13" ht="30" customHeight="1">
      <c r="B18" s="385" t="s">
        <v>786</v>
      </c>
      <c r="C18" s="577" t="s">
        <v>526</v>
      </c>
      <c r="D18" s="575"/>
      <c r="E18" s="575"/>
      <c r="F18" s="576"/>
      <c r="G18" s="804"/>
      <c r="H18" s="804"/>
      <c r="I18" s="804"/>
      <c r="J18" s="804"/>
      <c r="K18" s="804"/>
      <c r="L18" s="798">
        <f>L19+L20+L21+L22+L23</f>
        <v>0</v>
      </c>
      <c r="M18" s="800"/>
    </row>
    <row r="19" spans="2:13" s="220" customFormat="1" ht="30" customHeight="1">
      <c r="B19" s="251" t="s">
        <v>787</v>
      </c>
      <c r="C19" s="536" t="s">
        <v>527</v>
      </c>
      <c r="D19" s="558"/>
      <c r="E19" s="537"/>
      <c r="F19" s="559"/>
      <c r="G19" s="805"/>
      <c r="H19" s="804"/>
      <c r="I19" s="804"/>
      <c r="J19" s="804"/>
      <c r="K19" s="804"/>
      <c r="L19" s="802"/>
      <c r="M19" s="800"/>
    </row>
    <row r="20" spans="2:13" s="220" customFormat="1" ht="30" customHeight="1">
      <c r="B20" s="251" t="s">
        <v>788</v>
      </c>
      <c r="C20" s="536" t="s">
        <v>528</v>
      </c>
      <c r="D20" s="558"/>
      <c r="E20" s="537"/>
      <c r="F20" s="559"/>
      <c r="G20" s="805"/>
      <c r="H20" s="804"/>
      <c r="I20" s="804"/>
      <c r="J20" s="804"/>
      <c r="K20" s="804"/>
      <c r="L20" s="802"/>
      <c r="M20" s="800"/>
    </row>
    <row r="21" spans="2:13" s="220" customFormat="1" ht="30" customHeight="1">
      <c r="B21" s="251" t="s">
        <v>789</v>
      </c>
      <c r="C21" s="536" t="s">
        <v>529</v>
      </c>
      <c r="D21" s="558"/>
      <c r="E21" s="537"/>
      <c r="F21" s="559"/>
      <c r="G21" s="805"/>
      <c r="H21" s="804"/>
      <c r="I21" s="804"/>
      <c r="J21" s="804"/>
      <c r="K21" s="804"/>
      <c r="L21" s="802"/>
      <c r="M21" s="800"/>
    </row>
    <row r="22" spans="2:13" s="220" customFormat="1" ht="30" customHeight="1">
      <c r="B22" s="769" t="s">
        <v>642</v>
      </c>
      <c r="C22" s="536" t="s">
        <v>531</v>
      </c>
      <c r="D22" s="558"/>
      <c r="E22" s="537"/>
      <c r="F22" s="559"/>
      <c r="G22" s="806"/>
      <c r="H22" s="807"/>
      <c r="I22" s="807"/>
      <c r="J22" s="807"/>
      <c r="K22" s="807"/>
      <c r="L22" s="802"/>
      <c r="M22" s="808"/>
    </row>
    <row r="23" spans="2:13" s="220" customFormat="1" ht="30" customHeight="1" thickBot="1">
      <c r="B23" s="386" t="s">
        <v>790</v>
      </c>
      <c r="C23" s="564" t="s">
        <v>532</v>
      </c>
      <c r="D23" s="565"/>
      <c r="E23" s="565"/>
      <c r="F23" s="566"/>
      <c r="G23" s="809"/>
      <c r="H23" s="810"/>
      <c r="I23" s="810"/>
      <c r="J23" s="810"/>
      <c r="K23" s="810"/>
      <c r="L23" s="811"/>
      <c r="M23" s="812"/>
    </row>
  </sheetData>
  <sheetProtection algorithmName="SHA-512" hashValue="MIjAjXtMEVBgEKgUlJZroCD1/W2GPleIGJKHpj0ynnht0iknwp+W/OVN6YUt1T8B/A96JwQTrMmzPrEsi5V1+g==" saltValue="e0dWAbjZM8Xoh4OKy5r98w==" spinCount="100000" sheet="1" objects="1" scenarios="1"/>
  <mergeCells count="11">
    <mergeCell ref="C13:F13"/>
    <mergeCell ref="C14:F14"/>
    <mergeCell ref="B2:M2"/>
    <mergeCell ref="H6:K6"/>
    <mergeCell ref="L6:L9"/>
    <mergeCell ref="M6:M9"/>
    <mergeCell ref="G7:H7"/>
    <mergeCell ref="I7:J8"/>
    <mergeCell ref="K7:K9"/>
    <mergeCell ref="G8:G9"/>
    <mergeCell ref="H8:H9"/>
  </mergeCells>
  <printOptions horizontalCentered="1" verticalCentered="1"/>
  <pageMargins left="0.31496062992125984" right="0.31496062992125984" top="0.74803149606299213" bottom="0.74803149606299213" header="0.31496062992125984" footer="0.31496062992125984"/>
  <pageSetup paperSize="9" scale="50" orientation="landscape" r:id="rId1"/>
  <headerFooter scaleWithDoc="0"/>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codeName="Sheet84">
    <tabColor theme="4" tint="0.59999389629810485"/>
  </sheetPr>
  <dimension ref="B1:M23"/>
  <sheetViews>
    <sheetView showGridLines="0" zoomScale="70" zoomScaleNormal="70" zoomScaleSheetLayoutView="100" zoomScalePageLayoutView="70" workbookViewId="0">
      <selection activeCell="L20" sqref="L20"/>
    </sheetView>
  </sheetViews>
  <sheetFormatPr defaultColWidth="10" defaultRowHeight="12.75"/>
  <cols>
    <col min="1" max="1" width="2.625" style="354" customWidth="1"/>
    <col min="2" max="2" width="13.5" style="355" customWidth="1"/>
    <col min="3" max="3" width="5.125" style="354" customWidth="1"/>
    <col min="4" max="4" width="5.875" style="354" customWidth="1"/>
    <col min="5" max="5" width="33.25" style="354" customWidth="1"/>
    <col min="6" max="6" width="49.125" style="354" customWidth="1"/>
    <col min="7" max="11" width="15" style="355" customWidth="1"/>
    <col min="12" max="12" width="20" style="354" customWidth="1"/>
    <col min="13" max="13" width="16.875" style="354" customWidth="1"/>
    <col min="14" max="16384" width="10" style="354"/>
  </cols>
  <sheetData>
    <row r="1" spans="2:13" ht="13.5" thickBot="1"/>
    <row r="2" spans="2:13" s="356" customFormat="1" ht="31.5" customHeight="1" thickBot="1">
      <c r="B2" s="1447" t="s">
        <v>818</v>
      </c>
      <c r="C2" s="1448"/>
      <c r="D2" s="1448"/>
      <c r="E2" s="1448"/>
      <c r="F2" s="1448"/>
      <c r="G2" s="1448"/>
      <c r="H2" s="1448"/>
      <c r="I2" s="1448"/>
      <c r="J2" s="1448"/>
      <c r="K2" s="1448"/>
      <c r="L2" s="1448"/>
      <c r="M2" s="1449"/>
    </row>
    <row r="3" spans="2:13" s="573" customFormat="1" ht="12" customHeight="1">
      <c r="B3" s="572"/>
      <c r="C3" s="572"/>
      <c r="D3" s="572"/>
      <c r="E3" s="572"/>
      <c r="F3" s="572"/>
      <c r="G3" s="572"/>
      <c r="H3" s="572"/>
      <c r="I3" s="572"/>
      <c r="J3" s="572"/>
      <c r="K3" s="572"/>
      <c r="L3" s="572"/>
      <c r="M3" s="572"/>
    </row>
    <row r="4" spans="2:13" s="358" customFormat="1" ht="28.5" customHeight="1">
      <c r="B4" s="359"/>
      <c r="C4" s="360" t="s">
        <v>636</v>
      </c>
      <c r="F4" s="516" t="s">
        <v>838</v>
      </c>
      <c r="G4" s="361"/>
      <c r="H4" s="361"/>
      <c r="I4" s="359"/>
      <c r="J4" s="359"/>
      <c r="K4" s="359"/>
    </row>
    <row r="5" spans="2:13" s="358" customFormat="1" ht="9" customHeight="1" thickBot="1">
      <c r="B5" s="359"/>
      <c r="C5" s="362"/>
      <c r="G5" s="361"/>
      <c r="H5" s="361"/>
      <c r="I5" s="359"/>
      <c r="J5" s="359"/>
      <c r="K5" s="359"/>
    </row>
    <row r="6" spans="2:13" ht="24" customHeight="1">
      <c r="B6" s="1139"/>
      <c r="C6" s="364"/>
      <c r="D6" s="364"/>
      <c r="E6" s="364"/>
      <c r="F6" s="365"/>
      <c r="G6" s="366"/>
      <c r="H6" s="1450" t="s">
        <v>477</v>
      </c>
      <c r="I6" s="1451"/>
      <c r="J6" s="1451"/>
      <c r="K6" s="1452"/>
      <c r="L6" s="1453" t="s">
        <v>449</v>
      </c>
      <c r="M6" s="1456" t="s">
        <v>478</v>
      </c>
    </row>
    <row r="7" spans="2:13" ht="24" customHeight="1">
      <c r="B7" s="367"/>
      <c r="C7" s="368"/>
      <c r="D7" s="368"/>
      <c r="E7" s="368"/>
      <c r="F7" s="369"/>
      <c r="G7" s="1459" t="s">
        <v>479</v>
      </c>
      <c r="H7" s="1460"/>
      <c r="I7" s="1471" t="s">
        <v>480</v>
      </c>
      <c r="J7" s="1472"/>
      <c r="K7" s="1472" t="s">
        <v>481</v>
      </c>
      <c r="L7" s="1454"/>
      <c r="M7" s="1457"/>
    </row>
    <row r="8" spans="2:13" ht="63.75" customHeight="1">
      <c r="B8" s="367"/>
      <c r="C8" s="368"/>
      <c r="D8" s="368"/>
      <c r="E8" s="368"/>
      <c r="F8" s="369"/>
      <c r="G8" s="1466" t="s">
        <v>482</v>
      </c>
      <c r="H8" s="1466" t="s">
        <v>483</v>
      </c>
      <c r="I8" s="1463"/>
      <c r="J8" s="1464"/>
      <c r="K8" s="1465"/>
      <c r="L8" s="1454"/>
      <c r="M8" s="1457"/>
    </row>
    <row r="9" spans="2:13" ht="63" customHeight="1">
      <c r="B9" s="367"/>
      <c r="C9" s="368"/>
      <c r="D9" s="368"/>
      <c r="E9" s="368"/>
      <c r="F9" s="369"/>
      <c r="G9" s="1467"/>
      <c r="H9" s="1467"/>
      <c r="I9" s="370" t="s">
        <v>482</v>
      </c>
      <c r="J9" s="370" t="s">
        <v>483</v>
      </c>
      <c r="K9" s="1464"/>
      <c r="L9" s="1455"/>
      <c r="M9" s="1458"/>
    </row>
    <row r="10" spans="2:13" s="371" customFormat="1" ht="25.5" customHeight="1">
      <c r="B10" s="372"/>
      <c r="C10" s="373"/>
      <c r="D10" s="373"/>
      <c r="E10" s="373"/>
      <c r="F10" s="374"/>
      <c r="G10" s="375" t="s">
        <v>775</v>
      </c>
      <c r="H10" s="375" t="s">
        <v>776</v>
      </c>
      <c r="I10" s="375" t="s">
        <v>777</v>
      </c>
      <c r="J10" s="375" t="s">
        <v>778</v>
      </c>
      <c r="K10" s="375" t="s">
        <v>779</v>
      </c>
      <c r="L10" s="376" t="s">
        <v>780</v>
      </c>
      <c r="M10" s="377" t="s">
        <v>781</v>
      </c>
    </row>
    <row r="11" spans="2:13" ht="30" customHeight="1">
      <c r="B11" s="378" t="s">
        <v>775</v>
      </c>
      <c r="C11" s="574" t="s">
        <v>637</v>
      </c>
      <c r="D11" s="575"/>
      <c r="E11" s="575"/>
      <c r="F11" s="576"/>
      <c r="G11" s="796"/>
      <c r="H11" s="797"/>
      <c r="I11" s="797"/>
      <c r="J11" s="797"/>
      <c r="K11" s="797"/>
      <c r="L11" s="798">
        <f>L12+L17+L18</f>
        <v>0</v>
      </c>
      <c r="M11" s="799">
        <f>L11*12.5</f>
        <v>0</v>
      </c>
    </row>
    <row r="12" spans="2:13" ht="30" customHeight="1">
      <c r="B12" s="378" t="s">
        <v>776</v>
      </c>
      <c r="C12" s="577" t="s">
        <v>486</v>
      </c>
      <c r="D12" s="575"/>
      <c r="E12" s="575"/>
      <c r="F12" s="576"/>
      <c r="G12" s="798">
        <f>G15+G16</f>
        <v>0</v>
      </c>
      <c r="H12" s="798">
        <f>H15+H16</f>
        <v>0</v>
      </c>
      <c r="I12" s="798">
        <f>I15+I16</f>
        <v>0</v>
      </c>
      <c r="J12" s="798">
        <f>J15+J16</f>
        <v>0</v>
      </c>
      <c r="K12" s="798">
        <f>ABS(I12-J12)</f>
        <v>0</v>
      </c>
      <c r="L12" s="798">
        <f>K12*8%</f>
        <v>0</v>
      </c>
      <c r="M12" s="800"/>
    </row>
    <row r="13" spans="2:13" ht="30" customHeight="1">
      <c r="B13" s="378" t="s">
        <v>819</v>
      </c>
      <c r="C13" s="1468" t="s">
        <v>488</v>
      </c>
      <c r="D13" s="1469"/>
      <c r="E13" s="1469"/>
      <c r="F13" s="1470"/>
      <c r="G13" s="801"/>
      <c r="H13" s="802"/>
      <c r="I13" s="803"/>
      <c r="J13" s="803"/>
      <c r="K13" s="803"/>
      <c r="L13" s="803"/>
      <c r="M13" s="800"/>
    </row>
    <row r="14" spans="2:13" ht="30" customHeight="1">
      <c r="B14" s="378" t="s">
        <v>820</v>
      </c>
      <c r="C14" s="1468" t="s">
        <v>490</v>
      </c>
      <c r="D14" s="1469"/>
      <c r="E14" s="1469"/>
      <c r="F14" s="1470"/>
      <c r="G14" s="801"/>
      <c r="H14" s="802"/>
      <c r="I14" s="803"/>
      <c r="J14" s="803"/>
      <c r="K14" s="803"/>
      <c r="L14" s="803"/>
      <c r="M14" s="800"/>
    </row>
    <row r="15" spans="2:13" ht="30" customHeight="1">
      <c r="B15" s="378" t="s">
        <v>777</v>
      </c>
      <c r="C15" s="1138" t="s">
        <v>640</v>
      </c>
      <c r="D15" s="578"/>
      <c r="E15" s="575"/>
      <c r="F15" s="576"/>
      <c r="G15" s="801"/>
      <c r="H15" s="802"/>
      <c r="I15" s="802"/>
      <c r="J15" s="802"/>
      <c r="K15" s="803"/>
      <c r="L15" s="803"/>
      <c r="M15" s="800"/>
    </row>
    <row r="16" spans="2:13" ht="30" customHeight="1">
      <c r="B16" s="378" t="s">
        <v>778</v>
      </c>
      <c r="C16" s="1138" t="s">
        <v>641</v>
      </c>
      <c r="D16" s="578"/>
      <c r="E16" s="575"/>
      <c r="F16" s="576"/>
      <c r="G16" s="801"/>
      <c r="H16" s="802"/>
      <c r="I16" s="802"/>
      <c r="J16" s="802"/>
      <c r="K16" s="803"/>
      <c r="L16" s="803"/>
      <c r="M16" s="800"/>
    </row>
    <row r="17" spans="2:13" ht="30" customHeight="1">
      <c r="B17" s="378" t="s">
        <v>779</v>
      </c>
      <c r="C17" s="577" t="s">
        <v>511</v>
      </c>
      <c r="D17" s="575"/>
      <c r="E17" s="575"/>
      <c r="F17" s="576"/>
      <c r="G17" s="801"/>
      <c r="H17" s="802"/>
      <c r="I17" s="802"/>
      <c r="J17" s="802"/>
      <c r="K17" s="798">
        <f>ABS(I17+J17)</f>
        <v>0</v>
      </c>
      <c r="L17" s="798">
        <f>K17*8%</f>
        <v>0</v>
      </c>
      <c r="M17" s="800"/>
    </row>
    <row r="18" spans="2:13" ht="30" customHeight="1">
      <c r="B18" s="385" t="s">
        <v>786</v>
      </c>
      <c r="C18" s="577" t="s">
        <v>526</v>
      </c>
      <c r="D18" s="575"/>
      <c r="E18" s="575"/>
      <c r="F18" s="576"/>
      <c r="G18" s="804"/>
      <c r="H18" s="804"/>
      <c r="I18" s="804"/>
      <c r="J18" s="804"/>
      <c r="K18" s="804"/>
      <c r="L18" s="798">
        <f>L19+L20+L21+L22+L23</f>
        <v>0</v>
      </c>
      <c r="M18" s="800"/>
    </row>
    <row r="19" spans="2:13" s="220" customFormat="1" ht="30" customHeight="1">
      <c r="B19" s="251" t="s">
        <v>787</v>
      </c>
      <c r="C19" s="536" t="s">
        <v>527</v>
      </c>
      <c r="D19" s="558"/>
      <c r="E19" s="537"/>
      <c r="F19" s="559"/>
      <c r="G19" s="805"/>
      <c r="H19" s="804"/>
      <c r="I19" s="804"/>
      <c r="J19" s="804"/>
      <c r="K19" s="804"/>
      <c r="L19" s="802"/>
      <c r="M19" s="800"/>
    </row>
    <row r="20" spans="2:13" s="220" customFormat="1" ht="30" customHeight="1">
      <c r="B20" s="251" t="s">
        <v>788</v>
      </c>
      <c r="C20" s="536" t="s">
        <v>528</v>
      </c>
      <c r="D20" s="558"/>
      <c r="E20" s="537"/>
      <c r="F20" s="559"/>
      <c r="G20" s="805"/>
      <c r="H20" s="804"/>
      <c r="I20" s="804"/>
      <c r="J20" s="804"/>
      <c r="K20" s="804"/>
      <c r="L20" s="802"/>
      <c r="M20" s="800"/>
    </row>
    <row r="21" spans="2:13" s="220" customFormat="1" ht="30" customHeight="1">
      <c r="B21" s="251" t="s">
        <v>789</v>
      </c>
      <c r="C21" s="536" t="s">
        <v>529</v>
      </c>
      <c r="D21" s="558"/>
      <c r="E21" s="537"/>
      <c r="F21" s="559"/>
      <c r="G21" s="805"/>
      <c r="H21" s="804"/>
      <c r="I21" s="804"/>
      <c r="J21" s="804"/>
      <c r="K21" s="804"/>
      <c r="L21" s="802"/>
      <c r="M21" s="800"/>
    </row>
    <row r="22" spans="2:13" s="220" customFormat="1" ht="30" customHeight="1">
      <c r="B22" s="769" t="s">
        <v>642</v>
      </c>
      <c r="C22" s="536" t="s">
        <v>531</v>
      </c>
      <c r="D22" s="558"/>
      <c r="E22" s="537"/>
      <c r="F22" s="559"/>
      <c r="G22" s="806"/>
      <c r="H22" s="807"/>
      <c r="I22" s="807"/>
      <c r="J22" s="807"/>
      <c r="K22" s="807"/>
      <c r="L22" s="802"/>
      <c r="M22" s="808"/>
    </row>
    <row r="23" spans="2:13" s="220" customFormat="1" ht="30" customHeight="1" thickBot="1">
      <c r="B23" s="386" t="s">
        <v>790</v>
      </c>
      <c r="C23" s="564" t="s">
        <v>532</v>
      </c>
      <c r="D23" s="565"/>
      <c r="E23" s="565"/>
      <c r="F23" s="566"/>
      <c r="G23" s="809"/>
      <c r="H23" s="810"/>
      <c r="I23" s="810"/>
      <c r="J23" s="810"/>
      <c r="K23" s="810"/>
      <c r="L23" s="811"/>
      <c r="M23" s="812"/>
    </row>
  </sheetData>
  <sheetProtection algorithmName="SHA-512" hashValue="1uaJopDC8sTjri4E6rxvKWRUb6q0PGlenPPOS7zng/V7SYFubRQzasqHBiVYdPc+vpBw4Abrb6pLMCIayRjnQA==" saltValue="4haUOoZvEzX8GuVMuSaNTw==" spinCount="100000" sheet="1" objects="1" scenarios="1"/>
  <mergeCells count="11">
    <mergeCell ref="C13:F13"/>
    <mergeCell ref="C14:F14"/>
    <mergeCell ref="B2:M2"/>
    <mergeCell ref="H6:K6"/>
    <mergeCell ref="L6:L9"/>
    <mergeCell ref="M6:M9"/>
    <mergeCell ref="G7:H7"/>
    <mergeCell ref="I7:J8"/>
    <mergeCell ref="K7:K9"/>
    <mergeCell ref="G8:G9"/>
    <mergeCell ref="H8:H9"/>
  </mergeCells>
  <printOptions horizontalCentered="1" verticalCentered="1"/>
  <pageMargins left="0.31496062992125984" right="0.31496062992125984" top="0.74803149606299213" bottom="0.74803149606299213" header="0.31496062992125984" footer="0.31496062992125984"/>
  <pageSetup paperSize="9" scale="50" orientation="landscape" r:id="rId1"/>
  <headerFooter scaleWithDoc="0"/>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codeName="Sheet85">
    <tabColor theme="4" tint="0.59999389629810485"/>
  </sheetPr>
  <dimension ref="B1:M23"/>
  <sheetViews>
    <sheetView showGridLines="0" zoomScale="70" zoomScaleNormal="70" zoomScaleSheetLayoutView="100" zoomScalePageLayoutView="70" workbookViewId="0">
      <selection activeCell="L21" sqref="L21"/>
    </sheetView>
  </sheetViews>
  <sheetFormatPr defaultColWidth="10" defaultRowHeight="12.75"/>
  <cols>
    <col min="1" max="1" width="2.625" style="354" customWidth="1"/>
    <col min="2" max="2" width="13.5" style="355" customWidth="1"/>
    <col min="3" max="3" width="5.125" style="354" customWidth="1"/>
    <col min="4" max="4" width="5.875" style="354" customWidth="1"/>
    <col min="5" max="5" width="33.25" style="354" customWidth="1"/>
    <col min="6" max="6" width="49.125" style="354" customWidth="1"/>
    <col min="7" max="11" width="15" style="355" customWidth="1"/>
    <col min="12" max="12" width="20" style="354" customWidth="1"/>
    <col min="13" max="13" width="16.875" style="354" customWidth="1"/>
    <col min="14" max="16384" width="10" style="354"/>
  </cols>
  <sheetData>
    <row r="1" spans="2:13" ht="13.5" thickBot="1"/>
    <row r="2" spans="2:13" s="356" customFormat="1" ht="31.5" customHeight="1" thickBot="1">
      <c r="B2" s="1447" t="s">
        <v>818</v>
      </c>
      <c r="C2" s="1448"/>
      <c r="D2" s="1448"/>
      <c r="E2" s="1448"/>
      <c r="F2" s="1448"/>
      <c r="G2" s="1448"/>
      <c r="H2" s="1448"/>
      <c r="I2" s="1448"/>
      <c r="J2" s="1448"/>
      <c r="K2" s="1448"/>
      <c r="L2" s="1448"/>
      <c r="M2" s="1449"/>
    </row>
    <row r="3" spans="2:13" s="573" customFormat="1" ht="12" customHeight="1">
      <c r="B3" s="572"/>
      <c r="C3" s="572"/>
      <c r="D3" s="572"/>
      <c r="E3" s="572"/>
      <c r="F3" s="572"/>
      <c r="G3" s="572"/>
      <c r="H3" s="572"/>
      <c r="I3" s="572"/>
      <c r="J3" s="572"/>
      <c r="K3" s="572"/>
      <c r="L3" s="572"/>
      <c r="M3" s="572"/>
    </row>
    <row r="4" spans="2:13" s="358" customFormat="1" ht="28.5" customHeight="1">
      <c r="B4" s="359"/>
      <c r="C4" s="360" t="s">
        <v>636</v>
      </c>
      <c r="F4" s="516" t="s">
        <v>839</v>
      </c>
      <c r="G4" s="361"/>
      <c r="H4" s="361"/>
      <c r="I4" s="359"/>
      <c r="J4" s="359"/>
      <c r="K4" s="359"/>
    </row>
    <row r="5" spans="2:13" s="358" customFormat="1" ht="9" customHeight="1" thickBot="1">
      <c r="B5" s="359"/>
      <c r="C5" s="362"/>
      <c r="G5" s="361"/>
      <c r="H5" s="361"/>
      <c r="I5" s="359"/>
      <c r="J5" s="359"/>
      <c r="K5" s="359"/>
    </row>
    <row r="6" spans="2:13" ht="24" customHeight="1">
      <c r="B6" s="1139"/>
      <c r="C6" s="364"/>
      <c r="D6" s="364"/>
      <c r="E6" s="364"/>
      <c r="F6" s="365"/>
      <c r="G6" s="366"/>
      <c r="H6" s="1450" t="s">
        <v>477</v>
      </c>
      <c r="I6" s="1451"/>
      <c r="J6" s="1451"/>
      <c r="K6" s="1452"/>
      <c r="L6" s="1453" t="s">
        <v>449</v>
      </c>
      <c r="M6" s="1456" t="s">
        <v>478</v>
      </c>
    </row>
    <row r="7" spans="2:13" ht="24" customHeight="1">
      <c r="B7" s="367"/>
      <c r="C7" s="368"/>
      <c r="D7" s="368"/>
      <c r="E7" s="368"/>
      <c r="F7" s="369"/>
      <c r="G7" s="1459" t="s">
        <v>479</v>
      </c>
      <c r="H7" s="1460"/>
      <c r="I7" s="1471" t="s">
        <v>480</v>
      </c>
      <c r="J7" s="1472"/>
      <c r="K7" s="1472" t="s">
        <v>481</v>
      </c>
      <c r="L7" s="1454"/>
      <c r="M7" s="1457"/>
    </row>
    <row r="8" spans="2:13" ht="63.75" customHeight="1">
      <c r="B8" s="367"/>
      <c r="C8" s="368"/>
      <c r="D8" s="368"/>
      <c r="E8" s="368"/>
      <c r="F8" s="369"/>
      <c r="G8" s="1466" t="s">
        <v>482</v>
      </c>
      <c r="H8" s="1466" t="s">
        <v>483</v>
      </c>
      <c r="I8" s="1463"/>
      <c r="J8" s="1464"/>
      <c r="K8" s="1465"/>
      <c r="L8" s="1454"/>
      <c r="M8" s="1457"/>
    </row>
    <row r="9" spans="2:13" ht="63" customHeight="1">
      <c r="B9" s="367"/>
      <c r="C9" s="368"/>
      <c r="D9" s="368"/>
      <c r="E9" s="368"/>
      <c r="F9" s="369"/>
      <c r="G9" s="1467"/>
      <c r="H9" s="1467"/>
      <c r="I9" s="370" t="s">
        <v>482</v>
      </c>
      <c r="J9" s="370" t="s">
        <v>483</v>
      </c>
      <c r="K9" s="1464"/>
      <c r="L9" s="1455"/>
      <c r="M9" s="1458"/>
    </row>
    <row r="10" spans="2:13" s="371" customFormat="1" ht="25.5" customHeight="1">
      <c r="B10" s="372"/>
      <c r="C10" s="373"/>
      <c r="D10" s="373"/>
      <c r="E10" s="373"/>
      <c r="F10" s="374"/>
      <c r="G10" s="375" t="s">
        <v>775</v>
      </c>
      <c r="H10" s="375" t="s">
        <v>776</v>
      </c>
      <c r="I10" s="375" t="s">
        <v>777</v>
      </c>
      <c r="J10" s="375" t="s">
        <v>778</v>
      </c>
      <c r="K10" s="375" t="s">
        <v>779</v>
      </c>
      <c r="L10" s="376" t="s">
        <v>780</v>
      </c>
      <c r="M10" s="377" t="s">
        <v>781</v>
      </c>
    </row>
    <row r="11" spans="2:13" ht="30" customHeight="1">
      <c r="B11" s="378" t="s">
        <v>775</v>
      </c>
      <c r="C11" s="574" t="s">
        <v>637</v>
      </c>
      <c r="D11" s="575"/>
      <c r="E11" s="575"/>
      <c r="F11" s="576"/>
      <c r="G11" s="796"/>
      <c r="H11" s="797"/>
      <c r="I11" s="797"/>
      <c r="J11" s="797"/>
      <c r="K11" s="797"/>
      <c r="L11" s="798">
        <f>L12+L17+L18</f>
        <v>0</v>
      </c>
      <c r="M11" s="799">
        <f>L11*12.5</f>
        <v>0</v>
      </c>
    </row>
    <row r="12" spans="2:13" ht="30" customHeight="1">
      <c r="B12" s="378" t="s">
        <v>776</v>
      </c>
      <c r="C12" s="577" t="s">
        <v>486</v>
      </c>
      <c r="D12" s="575"/>
      <c r="E12" s="575"/>
      <c r="F12" s="576"/>
      <c r="G12" s="798">
        <f>G15+G16</f>
        <v>0</v>
      </c>
      <c r="H12" s="798">
        <f>H15+H16</f>
        <v>0</v>
      </c>
      <c r="I12" s="798">
        <f>I15+I16</f>
        <v>0</v>
      </c>
      <c r="J12" s="798">
        <f>J15+J16</f>
        <v>0</v>
      </c>
      <c r="K12" s="798">
        <f>ABS(I12-J12)</f>
        <v>0</v>
      </c>
      <c r="L12" s="798">
        <f>K12*8%</f>
        <v>0</v>
      </c>
      <c r="M12" s="800"/>
    </row>
    <row r="13" spans="2:13" ht="30" customHeight="1">
      <c r="B13" s="378" t="s">
        <v>819</v>
      </c>
      <c r="C13" s="1468" t="s">
        <v>488</v>
      </c>
      <c r="D13" s="1469"/>
      <c r="E13" s="1469"/>
      <c r="F13" s="1470"/>
      <c r="G13" s="801"/>
      <c r="H13" s="802"/>
      <c r="I13" s="803"/>
      <c r="J13" s="803"/>
      <c r="K13" s="803"/>
      <c r="L13" s="803"/>
      <c r="M13" s="800"/>
    </row>
    <row r="14" spans="2:13" ht="30" customHeight="1">
      <c r="B14" s="378" t="s">
        <v>820</v>
      </c>
      <c r="C14" s="1468" t="s">
        <v>490</v>
      </c>
      <c r="D14" s="1469"/>
      <c r="E14" s="1469"/>
      <c r="F14" s="1470"/>
      <c r="G14" s="801"/>
      <c r="H14" s="802"/>
      <c r="I14" s="803"/>
      <c r="J14" s="803"/>
      <c r="K14" s="803"/>
      <c r="L14" s="803"/>
      <c r="M14" s="800"/>
    </row>
    <row r="15" spans="2:13" ht="30" customHeight="1">
      <c r="B15" s="378" t="s">
        <v>777</v>
      </c>
      <c r="C15" s="1138" t="s">
        <v>640</v>
      </c>
      <c r="D15" s="578"/>
      <c r="E15" s="575"/>
      <c r="F15" s="576"/>
      <c r="G15" s="801"/>
      <c r="H15" s="802"/>
      <c r="I15" s="802"/>
      <c r="J15" s="802"/>
      <c r="K15" s="803"/>
      <c r="L15" s="803"/>
      <c r="M15" s="800"/>
    </row>
    <row r="16" spans="2:13" ht="30" customHeight="1">
      <c r="B16" s="378" t="s">
        <v>778</v>
      </c>
      <c r="C16" s="1138" t="s">
        <v>641</v>
      </c>
      <c r="D16" s="578"/>
      <c r="E16" s="575"/>
      <c r="F16" s="576"/>
      <c r="G16" s="801"/>
      <c r="H16" s="802"/>
      <c r="I16" s="802"/>
      <c r="J16" s="802"/>
      <c r="K16" s="803"/>
      <c r="L16" s="803"/>
      <c r="M16" s="800"/>
    </row>
    <row r="17" spans="2:13" ht="30" customHeight="1">
      <c r="B17" s="378" t="s">
        <v>779</v>
      </c>
      <c r="C17" s="577" t="s">
        <v>511</v>
      </c>
      <c r="D17" s="575"/>
      <c r="E17" s="575"/>
      <c r="F17" s="576"/>
      <c r="G17" s="801"/>
      <c r="H17" s="802"/>
      <c r="I17" s="802"/>
      <c r="J17" s="802"/>
      <c r="K17" s="798">
        <f>ABS(I17+J17)</f>
        <v>0</v>
      </c>
      <c r="L17" s="798">
        <f>K17*8%</f>
        <v>0</v>
      </c>
      <c r="M17" s="800"/>
    </row>
    <row r="18" spans="2:13" ht="30" customHeight="1">
      <c r="B18" s="385" t="s">
        <v>786</v>
      </c>
      <c r="C18" s="577" t="s">
        <v>526</v>
      </c>
      <c r="D18" s="575"/>
      <c r="E18" s="575"/>
      <c r="F18" s="576"/>
      <c r="G18" s="804"/>
      <c r="H18" s="804"/>
      <c r="I18" s="804"/>
      <c r="J18" s="804"/>
      <c r="K18" s="804"/>
      <c r="L18" s="798">
        <f>L19+L20+L21+L22+L23</f>
        <v>0</v>
      </c>
      <c r="M18" s="800"/>
    </row>
    <row r="19" spans="2:13" s="220" customFormat="1" ht="30" customHeight="1">
      <c r="B19" s="251" t="s">
        <v>787</v>
      </c>
      <c r="C19" s="536" t="s">
        <v>527</v>
      </c>
      <c r="D19" s="558"/>
      <c r="E19" s="537"/>
      <c r="F19" s="559"/>
      <c r="G19" s="805"/>
      <c r="H19" s="804"/>
      <c r="I19" s="804"/>
      <c r="J19" s="804"/>
      <c r="K19" s="804"/>
      <c r="L19" s="802"/>
      <c r="M19" s="800"/>
    </row>
    <row r="20" spans="2:13" s="220" customFormat="1" ht="30" customHeight="1">
      <c r="B20" s="251" t="s">
        <v>788</v>
      </c>
      <c r="C20" s="536" t="s">
        <v>528</v>
      </c>
      <c r="D20" s="558"/>
      <c r="E20" s="537"/>
      <c r="F20" s="559"/>
      <c r="G20" s="805"/>
      <c r="H20" s="804"/>
      <c r="I20" s="804"/>
      <c r="J20" s="804"/>
      <c r="K20" s="804"/>
      <c r="L20" s="802"/>
      <c r="M20" s="800"/>
    </row>
    <row r="21" spans="2:13" s="220" customFormat="1" ht="30" customHeight="1">
      <c r="B21" s="251" t="s">
        <v>789</v>
      </c>
      <c r="C21" s="536" t="s">
        <v>529</v>
      </c>
      <c r="D21" s="558"/>
      <c r="E21" s="537"/>
      <c r="F21" s="559"/>
      <c r="G21" s="805"/>
      <c r="H21" s="804"/>
      <c r="I21" s="804"/>
      <c r="J21" s="804"/>
      <c r="K21" s="804"/>
      <c r="L21" s="802"/>
      <c r="M21" s="800"/>
    </row>
    <row r="22" spans="2:13" s="220" customFormat="1" ht="30" customHeight="1">
      <c r="B22" s="769" t="s">
        <v>642</v>
      </c>
      <c r="C22" s="536" t="s">
        <v>531</v>
      </c>
      <c r="D22" s="558"/>
      <c r="E22" s="537"/>
      <c r="F22" s="559"/>
      <c r="G22" s="806"/>
      <c r="H22" s="807"/>
      <c r="I22" s="807"/>
      <c r="J22" s="807"/>
      <c r="K22" s="807"/>
      <c r="L22" s="802"/>
      <c r="M22" s="808"/>
    </row>
    <row r="23" spans="2:13" s="220" customFormat="1" ht="30" customHeight="1" thickBot="1">
      <c r="B23" s="386" t="s">
        <v>790</v>
      </c>
      <c r="C23" s="564" t="s">
        <v>532</v>
      </c>
      <c r="D23" s="565"/>
      <c r="E23" s="565"/>
      <c r="F23" s="566"/>
      <c r="G23" s="809"/>
      <c r="H23" s="810"/>
      <c r="I23" s="810"/>
      <c r="J23" s="810"/>
      <c r="K23" s="810"/>
      <c r="L23" s="811"/>
      <c r="M23" s="812"/>
    </row>
  </sheetData>
  <sheetProtection algorithmName="SHA-512" hashValue="+NTUGt0uMKGn+bOpp22ItMNoyQarsP0jqCGvCHD9ymMbMuNxRiTa/6iv1IHBWhXeFwT5dd3kAbF1f4W8uGA6zA==" saltValue="TObL7VpnE/hNvii+BIqdGg==" spinCount="100000" sheet="1" objects="1" scenarios="1"/>
  <mergeCells count="11">
    <mergeCell ref="C13:F13"/>
    <mergeCell ref="C14:F14"/>
    <mergeCell ref="B2:M2"/>
    <mergeCell ref="H6:K6"/>
    <mergeCell ref="L6:L9"/>
    <mergeCell ref="M6:M9"/>
    <mergeCell ref="G7:H7"/>
    <mergeCell ref="I7:J8"/>
    <mergeCell ref="K7:K9"/>
    <mergeCell ref="G8:G9"/>
    <mergeCell ref="H8:H9"/>
  </mergeCells>
  <printOptions horizontalCentered="1" verticalCentered="1"/>
  <pageMargins left="0.31496062992125984" right="0.31496062992125984" top="0.74803149606299213" bottom="0.74803149606299213" header="0.31496062992125984" footer="0.31496062992125984"/>
  <pageSetup paperSize="9" scale="50" orientation="landscape" r:id="rId1"/>
  <headerFooter scaleWithDoc="0"/>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codeName="Sheet86">
    <tabColor theme="4" tint="0.59999389629810485"/>
  </sheetPr>
  <dimension ref="B1:M23"/>
  <sheetViews>
    <sheetView showGridLines="0" zoomScale="70" zoomScaleNormal="70" zoomScaleSheetLayoutView="100" zoomScalePageLayoutView="70" workbookViewId="0">
      <selection activeCell="L19" sqref="L19"/>
    </sheetView>
  </sheetViews>
  <sheetFormatPr defaultColWidth="10" defaultRowHeight="12.75"/>
  <cols>
    <col min="1" max="1" width="2.625" style="354" customWidth="1"/>
    <col min="2" max="2" width="13.5" style="355" customWidth="1"/>
    <col min="3" max="3" width="5.125" style="354" customWidth="1"/>
    <col min="4" max="4" width="5.875" style="354" customWidth="1"/>
    <col min="5" max="5" width="33.25" style="354" customWidth="1"/>
    <col min="6" max="6" width="49.125" style="354" customWidth="1"/>
    <col min="7" max="11" width="15" style="355" customWidth="1"/>
    <col min="12" max="12" width="20" style="354" customWidth="1"/>
    <col min="13" max="13" width="16.875" style="354" customWidth="1"/>
    <col min="14" max="16384" width="10" style="354"/>
  </cols>
  <sheetData>
    <row r="1" spans="2:13" ht="13.5" thickBot="1"/>
    <row r="2" spans="2:13" s="356" customFormat="1" ht="31.5" customHeight="1" thickBot="1">
      <c r="B2" s="1447" t="s">
        <v>818</v>
      </c>
      <c r="C2" s="1448"/>
      <c r="D2" s="1448"/>
      <c r="E2" s="1448"/>
      <c r="F2" s="1448"/>
      <c r="G2" s="1448"/>
      <c r="H2" s="1448"/>
      <c r="I2" s="1448"/>
      <c r="J2" s="1448"/>
      <c r="K2" s="1448"/>
      <c r="L2" s="1448"/>
      <c r="M2" s="1449"/>
    </row>
    <row r="3" spans="2:13" s="573" customFormat="1" ht="12" customHeight="1">
      <c r="B3" s="572"/>
      <c r="C3" s="572"/>
      <c r="D3" s="572"/>
      <c r="E3" s="572"/>
      <c r="F3" s="572"/>
      <c r="G3" s="572"/>
      <c r="H3" s="572"/>
      <c r="I3" s="572"/>
      <c r="J3" s="572"/>
      <c r="K3" s="572"/>
      <c r="L3" s="572"/>
      <c r="M3" s="572"/>
    </row>
    <row r="4" spans="2:13" s="358" customFormat="1" ht="28.5" customHeight="1">
      <c r="B4" s="359"/>
      <c r="C4" s="360" t="s">
        <v>636</v>
      </c>
      <c r="F4" s="516" t="s">
        <v>840</v>
      </c>
      <c r="G4" s="361"/>
      <c r="H4" s="361"/>
      <c r="I4" s="359"/>
      <c r="J4" s="359"/>
      <c r="K4" s="359"/>
    </row>
    <row r="5" spans="2:13" s="358" customFormat="1" ht="9" customHeight="1" thickBot="1">
      <c r="B5" s="359"/>
      <c r="C5" s="362"/>
      <c r="G5" s="361"/>
      <c r="H5" s="361"/>
      <c r="I5" s="359"/>
      <c r="J5" s="359"/>
      <c r="K5" s="359"/>
    </row>
    <row r="6" spans="2:13" ht="24" customHeight="1">
      <c r="B6" s="1139"/>
      <c r="C6" s="364"/>
      <c r="D6" s="364"/>
      <c r="E6" s="364"/>
      <c r="F6" s="365"/>
      <c r="G6" s="366"/>
      <c r="H6" s="1450" t="s">
        <v>477</v>
      </c>
      <c r="I6" s="1451"/>
      <c r="J6" s="1451"/>
      <c r="K6" s="1452"/>
      <c r="L6" s="1453" t="s">
        <v>449</v>
      </c>
      <c r="M6" s="1456" t="s">
        <v>478</v>
      </c>
    </row>
    <row r="7" spans="2:13" ht="24" customHeight="1">
      <c r="B7" s="367"/>
      <c r="C7" s="368"/>
      <c r="D7" s="368"/>
      <c r="E7" s="368"/>
      <c r="F7" s="369"/>
      <c r="G7" s="1459" t="s">
        <v>479</v>
      </c>
      <c r="H7" s="1460"/>
      <c r="I7" s="1471" t="s">
        <v>480</v>
      </c>
      <c r="J7" s="1472"/>
      <c r="K7" s="1472" t="s">
        <v>481</v>
      </c>
      <c r="L7" s="1454"/>
      <c r="M7" s="1457"/>
    </row>
    <row r="8" spans="2:13" ht="63.75" customHeight="1">
      <c r="B8" s="367"/>
      <c r="C8" s="368"/>
      <c r="D8" s="368"/>
      <c r="E8" s="368"/>
      <c r="F8" s="369"/>
      <c r="G8" s="1466" t="s">
        <v>482</v>
      </c>
      <c r="H8" s="1466" t="s">
        <v>483</v>
      </c>
      <c r="I8" s="1463"/>
      <c r="J8" s="1464"/>
      <c r="K8" s="1465"/>
      <c r="L8" s="1454"/>
      <c r="M8" s="1457"/>
    </row>
    <row r="9" spans="2:13" ht="63" customHeight="1">
      <c r="B9" s="367"/>
      <c r="C9" s="368"/>
      <c r="D9" s="368"/>
      <c r="E9" s="368"/>
      <c r="F9" s="369"/>
      <c r="G9" s="1467"/>
      <c r="H9" s="1467"/>
      <c r="I9" s="370" t="s">
        <v>482</v>
      </c>
      <c r="J9" s="370" t="s">
        <v>483</v>
      </c>
      <c r="K9" s="1464"/>
      <c r="L9" s="1455"/>
      <c r="M9" s="1458"/>
    </row>
    <row r="10" spans="2:13" s="371" customFormat="1" ht="25.5" customHeight="1">
      <c r="B10" s="372"/>
      <c r="C10" s="373"/>
      <c r="D10" s="373"/>
      <c r="E10" s="373"/>
      <c r="F10" s="374"/>
      <c r="G10" s="375" t="s">
        <v>775</v>
      </c>
      <c r="H10" s="375" t="s">
        <v>776</v>
      </c>
      <c r="I10" s="375" t="s">
        <v>777</v>
      </c>
      <c r="J10" s="375" t="s">
        <v>778</v>
      </c>
      <c r="K10" s="375" t="s">
        <v>779</v>
      </c>
      <c r="L10" s="376" t="s">
        <v>780</v>
      </c>
      <c r="M10" s="377" t="s">
        <v>781</v>
      </c>
    </row>
    <row r="11" spans="2:13" ht="30" customHeight="1">
      <c r="B11" s="378" t="s">
        <v>775</v>
      </c>
      <c r="C11" s="574" t="s">
        <v>637</v>
      </c>
      <c r="D11" s="575"/>
      <c r="E11" s="575"/>
      <c r="F11" s="576"/>
      <c r="G11" s="796"/>
      <c r="H11" s="797"/>
      <c r="I11" s="797"/>
      <c r="J11" s="797"/>
      <c r="K11" s="797"/>
      <c r="L11" s="798">
        <f>L12+L17+L18</f>
        <v>0</v>
      </c>
      <c r="M11" s="799">
        <f>L11*12.5</f>
        <v>0</v>
      </c>
    </row>
    <row r="12" spans="2:13" ht="30" customHeight="1">
      <c r="B12" s="378" t="s">
        <v>776</v>
      </c>
      <c r="C12" s="577" t="s">
        <v>486</v>
      </c>
      <c r="D12" s="575"/>
      <c r="E12" s="575"/>
      <c r="F12" s="576"/>
      <c r="G12" s="798">
        <f>G15+G16</f>
        <v>0</v>
      </c>
      <c r="H12" s="798">
        <f>H15+H16</f>
        <v>0</v>
      </c>
      <c r="I12" s="798">
        <f>I15+I16</f>
        <v>0</v>
      </c>
      <c r="J12" s="798">
        <f>J15+J16</f>
        <v>0</v>
      </c>
      <c r="K12" s="798">
        <f>ABS(I12-J12)</f>
        <v>0</v>
      </c>
      <c r="L12" s="798">
        <f>K12*8%</f>
        <v>0</v>
      </c>
      <c r="M12" s="800"/>
    </row>
    <row r="13" spans="2:13" ht="30" customHeight="1">
      <c r="B13" s="378" t="s">
        <v>819</v>
      </c>
      <c r="C13" s="1468" t="s">
        <v>488</v>
      </c>
      <c r="D13" s="1469"/>
      <c r="E13" s="1469"/>
      <c r="F13" s="1470"/>
      <c r="G13" s="801"/>
      <c r="H13" s="802"/>
      <c r="I13" s="803"/>
      <c r="J13" s="803"/>
      <c r="K13" s="803"/>
      <c r="L13" s="803"/>
      <c r="M13" s="800"/>
    </row>
    <row r="14" spans="2:13" ht="30" customHeight="1">
      <c r="B14" s="378" t="s">
        <v>820</v>
      </c>
      <c r="C14" s="1468" t="s">
        <v>490</v>
      </c>
      <c r="D14" s="1469"/>
      <c r="E14" s="1469"/>
      <c r="F14" s="1470"/>
      <c r="G14" s="801"/>
      <c r="H14" s="802"/>
      <c r="I14" s="803"/>
      <c r="J14" s="803"/>
      <c r="K14" s="803"/>
      <c r="L14" s="803"/>
      <c r="M14" s="800"/>
    </row>
    <row r="15" spans="2:13" ht="30" customHeight="1">
      <c r="B15" s="378" t="s">
        <v>777</v>
      </c>
      <c r="C15" s="1138" t="s">
        <v>640</v>
      </c>
      <c r="D15" s="578"/>
      <c r="E15" s="575"/>
      <c r="F15" s="576"/>
      <c r="G15" s="801"/>
      <c r="H15" s="802"/>
      <c r="I15" s="802"/>
      <c r="J15" s="802"/>
      <c r="K15" s="803"/>
      <c r="L15" s="803"/>
      <c r="M15" s="800"/>
    </row>
    <row r="16" spans="2:13" ht="30" customHeight="1">
      <c r="B16" s="378" t="s">
        <v>778</v>
      </c>
      <c r="C16" s="1138" t="s">
        <v>641</v>
      </c>
      <c r="D16" s="578"/>
      <c r="E16" s="575"/>
      <c r="F16" s="576"/>
      <c r="G16" s="801"/>
      <c r="H16" s="802"/>
      <c r="I16" s="802"/>
      <c r="J16" s="802"/>
      <c r="K16" s="803"/>
      <c r="L16" s="803"/>
      <c r="M16" s="800"/>
    </row>
    <row r="17" spans="2:13" ht="30" customHeight="1">
      <c r="B17" s="378" t="s">
        <v>779</v>
      </c>
      <c r="C17" s="577" t="s">
        <v>511</v>
      </c>
      <c r="D17" s="575"/>
      <c r="E17" s="575"/>
      <c r="F17" s="576"/>
      <c r="G17" s="801"/>
      <c r="H17" s="802"/>
      <c r="I17" s="802"/>
      <c r="J17" s="802"/>
      <c r="K17" s="798">
        <f>ABS(I17+J17)</f>
        <v>0</v>
      </c>
      <c r="L17" s="798">
        <f>K17*8%</f>
        <v>0</v>
      </c>
      <c r="M17" s="800"/>
    </row>
    <row r="18" spans="2:13" ht="30" customHeight="1">
      <c r="B18" s="385" t="s">
        <v>786</v>
      </c>
      <c r="C18" s="577" t="s">
        <v>526</v>
      </c>
      <c r="D18" s="575"/>
      <c r="E18" s="575"/>
      <c r="F18" s="576"/>
      <c r="G18" s="804"/>
      <c r="H18" s="804"/>
      <c r="I18" s="804"/>
      <c r="J18" s="804"/>
      <c r="K18" s="804"/>
      <c r="L18" s="798">
        <f>L19+L20+L21+L22+L23</f>
        <v>0</v>
      </c>
      <c r="M18" s="800"/>
    </row>
    <row r="19" spans="2:13" s="220" customFormat="1" ht="30" customHeight="1">
      <c r="B19" s="251" t="s">
        <v>787</v>
      </c>
      <c r="C19" s="536" t="s">
        <v>527</v>
      </c>
      <c r="D19" s="558"/>
      <c r="E19" s="537"/>
      <c r="F19" s="559"/>
      <c r="G19" s="805"/>
      <c r="H19" s="804"/>
      <c r="I19" s="804"/>
      <c r="J19" s="804"/>
      <c r="K19" s="804"/>
      <c r="L19" s="802"/>
      <c r="M19" s="800"/>
    </row>
    <row r="20" spans="2:13" s="220" customFormat="1" ht="30" customHeight="1">
      <c r="B20" s="251" t="s">
        <v>788</v>
      </c>
      <c r="C20" s="536" t="s">
        <v>528</v>
      </c>
      <c r="D20" s="558"/>
      <c r="E20" s="537"/>
      <c r="F20" s="559"/>
      <c r="G20" s="805"/>
      <c r="H20" s="804"/>
      <c r="I20" s="804"/>
      <c r="J20" s="804"/>
      <c r="K20" s="804"/>
      <c r="L20" s="802"/>
      <c r="M20" s="800"/>
    </row>
    <row r="21" spans="2:13" s="220" customFormat="1" ht="30" customHeight="1">
      <c r="B21" s="251" t="s">
        <v>789</v>
      </c>
      <c r="C21" s="536" t="s">
        <v>529</v>
      </c>
      <c r="D21" s="558"/>
      <c r="E21" s="537"/>
      <c r="F21" s="559"/>
      <c r="G21" s="805"/>
      <c r="H21" s="804"/>
      <c r="I21" s="804"/>
      <c r="J21" s="804"/>
      <c r="K21" s="804"/>
      <c r="L21" s="802"/>
      <c r="M21" s="800"/>
    </row>
    <row r="22" spans="2:13" s="220" customFormat="1" ht="30" customHeight="1">
      <c r="B22" s="769" t="s">
        <v>642</v>
      </c>
      <c r="C22" s="536" t="s">
        <v>531</v>
      </c>
      <c r="D22" s="558"/>
      <c r="E22" s="537"/>
      <c r="F22" s="559"/>
      <c r="G22" s="806"/>
      <c r="H22" s="807"/>
      <c r="I22" s="807"/>
      <c r="J22" s="807"/>
      <c r="K22" s="807"/>
      <c r="L22" s="802"/>
      <c r="M22" s="808"/>
    </row>
    <row r="23" spans="2:13" s="220" customFormat="1" ht="30" customHeight="1" thickBot="1">
      <c r="B23" s="386" t="s">
        <v>790</v>
      </c>
      <c r="C23" s="564" t="s">
        <v>532</v>
      </c>
      <c r="D23" s="565"/>
      <c r="E23" s="565"/>
      <c r="F23" s="566"/>
      <c r="G23" s="809"/>
      <c r="H23" s="810"/>
      <c r="I23" s="810"/>
      <c r="J23" s="810"/>
      <c r="K23" s="810"/>
      <c r="L23" s="811"/>
      <c r="M23" s="812"/>
    </row>
  </sheetData>
  <sheetProtection algorithmName="SHA-512" hashValue="ApmMHhzOeuA42y57u9sN3NiZ7GBU+IzS2DHWB86NzVOeKnVz/kZi5zgZ7x9MePnI2tDUyM0GC43ywJx5d5cREg==" saltValue="qRgr4WnkSRvYjnuv9M/Pwg==" spinCount="100000" sheet="1" objects="1" scenarios="1"/>
  <mergeCells count="11">
    <mergeCell ref="C13:F13"/>
    <mergeCell ref="C14:F14"/>
    <mergeCell ref="B2:M2"/>
    <mergeCell ref="H6:K6"/>
    <mergeCell ref="L6:L9"/>
    <mergeCell ref="M6:M9"/>
    <mergeCell ref="G7:H7"/>
    <mergeCell ref="I7:J8"/>
    <mergeCell ref="K7:K9"/>
    <mergeCell ref="G8:G9"/>
    <mergeCell ref="H8:H9"/>
  </mergeCells>
  <printOptions horizontalCentered="1" verticalCentered="1"/>
  <pageMargins left="0.31496062992125984" right="0.31496062992125984" top="0.74803149606299213" bottom="0.74803149606299213" header="0.31496062992125984" footer="0.31496062992125984"/>
  <pageSetup paperSize="9" scale="50" orientation="landscape" r:id="rId1"/>
  <headerFooter scaleWithDoc="0"/>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codeName="Sheet87">
    <tabColor theme="4" tint="0.59999389629810485"/>
  </sheetPr>
  <dimension ref="B1:M23"/>
  <sheetViews>
    <sheetView showGridLines="0" zoomScale="70" zoomScaleNormal="70" zoomScaleSheetLayoutView="100" zoomScalePageLayoutView="70" workbookViewId="0">
      <selection activeCell="L19" sqref="L19"/>
    </sheetView>
  </sheetViews>
  <sheetFormatPr defaultColWidth="10" defaultRowHeight="12.75"/>
  <cols>
    <col min="1" max="1" width="2.625" style="354" customWidth="1"/>
    <col min="2" max="2" width="13.5" style="355" customWidth="1"/>
    <col min="3" max="3" width="5.125" style="354" customWidth="1"/>
    <col min="4" max="4" width="5.875" style="354" customWidth="1"/>
    <col min="5" max="5" width="33.25" style="354" customWidth="1"/>
    <col min="6" max="6" width="49.125" style="354" customWidth="1"/>
    <col min="7" max="11" width="15" style="355" customWidth="1"/>
    <col min="12" max="12" width="20" style="354" customWidth="1"/>
    <col min="13" max="13" width="16.875" style="354" customWidth="1"/>
    <col min="14" max="16384" width="10" style="354"/>
  </cols>
  <sheetData>
    <row r="1" spans="2:13" ht="13.5" thickBot="1"/>
    <row r="2" spans="2:13" s="356" customFormat="1" ht="31.5" customHeight="1" thickBot="1">
      <c r="B2" s="1447" t="s">
        <v>818</v>
      </c>
      <c r="C2" s="1448"/>
      <c r="D2" s="1448"/>
      <c r="E2" s="1448"/>
      <c r="F2" s="1448"/>
      <c r="G2" s="1448"/>
      <c r="H2" s="1448"/>
      <c r="I2" s="1448"/>
      <c r="J2" s="1448"/>
      <c r="K2" s="1448"/>
      <c r="L2" s="1448"/>
      <c r="M2" s="1449"/>
    </row>
    <row r="3" spans="2:13" s="573" customFormat="1" ht="12" customHeight="1">
      <c r="B3" s="572"/>
      <c r="C3" s="572"/>
      <c r="D3" s="572"/>
      <c r="E3" s="572"/>
      <c r="F3" s="572"/>
      <c r="G3" s="572"/>
      <c r="H3" s="572"/>
      <c r="I3" s="572"/>
      <c r="J3" s="572"/>
      <c r="K3" s="572"/>
      <c r="L3" s="572"/>
      <c r="M3" s="572"/>
    </row>
    <row r="4" spans="2:13" s="358" customFormat="1" ht="28.5" customHeight="1">
      <c r="B4" s="359"/>
      <c r="C4" s="360" t="s">
        <v>636</v>
      </c>
      <c r="F4" s="516" t="s">
        <v>841</v>
      </c>
      <c r="G4" s="361"/>
      <c r="H4" s="361"/>
      <c r="I4" s="359"/>
      <c r="J4" s="359"/>
      <c r="K4" s="359"/>
    </row>
    <row r="5" spans="2:13" s="358" customFormat="1" ht="9" customHeight="1" thickBot="1">
      <c r="B5" s="359"/>
      <c r="C5" s="362"/>
      <c r="G5" s="361"/>
      <c r="H5" s="361"/>
      <c r="I5" s="359"/>
      <c r="J5" s="359"/>
      <c r="K5" s="359"/>
    </row>
    <row r="6" spans="2:13" ht="24" customHeight="1">
      <c r="B6" s="1139"/>
      <c r="C6" s="364"/>
      <c r="D6" s="364"/>
      <c r="E6" s="364"/>
      <c r="F6" s="365"/>
      <c r="G6" s="366"/>
      <c r="H6" s="1450" t="s">
        <v>477</v>
      </c>
      <c r="I6" s="1451"/>
      <c r="J6" s="1451"/>
      <c r="K6" s="1452"/>
      <c r="L6" s="1453" t="s">
        <v>449</v>
      </c>
      <c r="M6" s="1456" t="s">
        <v>478</v>
      </c>
    </row>
    <row r="7" spans="2:13" ht="24" customHeight="1">
      <c r="B7" s="367"/>
      <c r="C7" s="368"/>
      <c r="D7" s="368"/>
      <c r="E7" s="368"/>
      <c r="F7" s="369"/>
      <c r="G7" s="1459" t="s">
        <v>479</v>
      </c>
      <c r="H7" s="1460"/>
      <c r="I7" s="1471" t="s">
        <v>480</v>
      </c>
      <c r="J7" s="1472"/>
      <c r="K7" s="1472" t="s">
        <v>481</v>
      </c>
      <c r="L7" s="1454"/>
      <c r="M7" s="1457"/>
    </row>
    <row r="8" spans="2:13" ht="63.75" customHeight="1">
      <c r="B8" s="367"/>
      <c r="C8" s="368"/>
      <c r="D8" s="368"/>
      <c r="E8" s="368"/>
      <c r="F8" s="369"/>
      <c r="G8" s="1466" t="s">
        <v>482</v>
      </c>
      <c r="H8" s="1466" t="s">
        <v>483</v>
      </c>
      <c r="I8" s="1463"/>
      <c r="J8" s="1464"/>
      <c r="K8" s="1465"/>
      <c r="L8" s="1454"/>
      <c r="M8" s="1457"/>
    </row>
    <row r="9" spans="2:13" ht="63" customHeight="1">
      <c r="B9" s="367"/>
      <c r="C9" s="368"/>
      <c r="D9" s="368"/>
      <c r="E9" s="368"/>
      <c r="F9" s="369"/>
      <c r="G9" s="1467"/>
      <c r="H9" s="1467"/>
      <c r="I9" s="370" t="s">
        <v>482</v>
      </c>
      <c r="J9" s="370" t="s">
        <v>483</v>
      </c>
      <c r="K9" s="1464"/>
      <c r="L9" s="1455"/>
      <c r="M9" s="1458"/>
    </row>
    <row r="10" spans="2:13" s="371" customFormat="1" ht="25.5" customHeight="1">
      <c r="B10" s="372"/>
      <c r="C10" s="373"/>
      <c r="D10" s="373"/>
      <c r="E10" s="373"/>
      <c r="F10" s="374"/>
      <c r="G10" s="375" t="s">
        <v>775</v>
      </c>
      <c r="H10" s="375" t="s">
        <v>776</v>
      </c>
      <c r="I10" s="375" t="s">
        <v>777</v>
      </c>
      <c r="J10" s="375" t="s">
        <v>778</v>
      </c>
      <c r="K10" s="375" t="s">
        <v>779</v>
      </c>
      <c r="L10" s="376" t="s">
        <v>780</v>
      </c>
      <c r="M10" s="377" t="s">
        <v>781</v>
      </c>
    </row>
    <row r="11" spans="2:13" ht="30" customHeight="1">
      <c r="B11" s="378" t="s">
        <v>775</v>
      </c>
      <c r="C11" s="574" t="s">
        <v>637</v>
      </c>
      <c r="D11" s="575"/>
      <c r="E11" s="575"/>
      <c r="F11" s="576"/>
      <c r="G11" s="796"/>
      <c r="H11" s="797"/>
      <c r="I11" s="797"/>
      <c r="J11" s="797"/>
      <c r="K11" s="797"/>
      <c r="L11" s="798">
        <f>L12+L17+L18</f>
        <v>0</v>
      </c>
      <c r="M11" s="799">
        <f>L11*12.5</f>
        <v>0</v>
      </c>
    </row>
    <row r="12" spans="2:13" ht="30" customHeight="1">
      <c r="B12" s="378" t="s">
        <v>776</v>
      </c>
      <c r="C12" s="577" t="s">
        <v>486</v>
      </c>
      <c r="D12" s="575"/>
      <c r="E12" s="575"/>
      <c r="F12" s="576"/>
      <c r="G12" s="798">
        <f>G15+G16</f>
        <v>0</v>
      </c>
      <c r="H12" s="798">
        <f>H15+H16</f>
        <v>0</v>
      </c>
      <c r="I12" s="798">
        <f>I15+I16</f>
        <v>0</v>
      </c>
      <c r="J12" s="798">
        <f>J15+J16</f>
        <v>0</v>
      </c>
      <c r="K12" s="798">
        <f>ABS(I12-J12)</f>
        <v>0</v>
      </c>
      <c r="L12" s="798">
        <f>K12*8%</f>
        <v>0</v>
      </c>
      <c r="M12" s="800"/>
    </row>
    <row r="13" spans="2:13" ht="30" customHeight="1">
      <c r="B13" s="378" t="s">
        <v>819</v>
      </c>
      <c r="C13" s="1468" t="s">
        <v>488</v>
      </c>
      <c r="D13" s="1469"/>
      <c r="E13" s="1469"/>
      <c r="F13" s="1470"/>
      <c r="G13" s="801"/>
      <c r="H13" s="802"/>
      <c r="I13" s="803"/>
      <c r="J13" s="803"/>
      <c r="K13" s="803"/>
      <c r="L13" s="803"/>
      <c r="M13" s="800"/>
    </row>
    <row r="14" spans="2:13" ht="30" customHeight="1">
      <c r="B14" s="378" t="s">
        <v>820</v>
      </c>
      <c r="C14" s="1468" t="s">
        <v>490</v>
      </c>
      <c r="D14" s="1469"/>
      <c r="E14" s="1469"/>
      <c r="F14" s="1470"/>
      <c r="G14" s="801"/>
      <c r="H14" s="802"/>
      <c r="I14" s="803"/>
      <c r="J14" s="803"/>
      <c r="K14" s="803"/>
      <c r="L14" s="803"/>
      <c r="M14" s="800"/>
    </row>
    <row r="15" spans="2:13" ht="30" customHeight="1">
      <c r="B15" s="378" t="s">
        <v>777</v>
      </c>
      <c r="C15" s="1138" t="s">
        <v>640</v>
      </c>
      <c r="D15" s="578"/>
      <c r="E15" s="575"/>
      <c r="F15" s="576"/>
      <c r="G15" s="801"/>
      <c r="H15" s="802"/>
      <c r="I15" s="802"/>
      <c r="J15" s="802"/>
      <c r="K15" s="803"/>
      <c r="L15" s="803"/>
      <c r="M15" s="800"/>
    </row>
    <row r="16" spans="2:13" ht="30" customHeight="1">
      <c r="B16" s="378" t="s">
        <v>778</v>
      </c>
      <c r="C16" s="1138" t="s">
        <v>641</v>
      </c>
      <c r="D16" s="578"/>
      <c r="E16" s="575"/>
      <c r="F16" s="576"/>
      <c r="G16" s="801"/>
      <c r="H16" s="802"/>
      <c r="I16" s="802"/>
      <c r="J16" s="802"/>
      <c r="K16" s="803"/>
      <c r="L16" s="803"/>
      <c r="M16" s="800"/>
    </row>
    <row r="17" spans="2:13" ht="30" customHeight="1">
      <c r="B17" s="378" t="s">
        <v>779</v>
      </c>
      <c r="C17" s="577" t="s">
        <v>511</v>
      </c>
      <c r="D17" s="575"/>
      <c r="E17" s="575"/>
      <c r="F17" s="576"/>
      <c r="G17" s="801"/>
      <c r="H17" s="802"/>
      <c r="I17" s="802"/>
      <c r="J17" s="802"/>
      <c r="K17" s="798">
        <f>ABS(I17+J17)</f>
        <v>0</v>
      </c>
      <c r="L17" s="798">
        <f>K17*8%</f>
        <v>0</v>
      </c>
      <c r="M17" s="800"/>
    </row>
    <row r="18" spans="2:13" ht="30" customHeight="1">
      <c r="B18" s="385" t="s">
        <v>786</v>
      </c>
      <c r="C18" s="577" t="s">
        <v>526</v>
      </c>
      <c r="D18" s="575"/>
      <c r="E18" s="575"/>
      <c r="F18" s="576"/>
      <c r="G18" s="804"/>
      <c r="H18" s="804"/>
      <c r="I18" s="804"/>
      <c r="J18" s="804"/>
      <c r="K18" s="804"/>
      <c r="L18" s="798">
        <f>L19+L20+L21+L22+L23</f>
        <v>0</v>
      </c>
      <c r="M18" s="800"/>
    </row>
    <row r="19" spans="2:13" s="220" customFormat="1" ht="30" customHeight="1">
      <c r="B19" s="251" t="s">
        <v>787</v>
      </c>
      <c r="C19" s="536" t="s">
        <v>527</v>
      </c>
      <c r="D19" s="558"/>
      <c r="E19" s="537"/>
      <c r="F19" s="559"/>
      <c r="G19" s="805"/>
      <c r="H19" s="804"/>
      <c r="I19" s="804"/>
      <c r="J19" s="804"/>
      <c r="K19" s="804"/>
      <c r="L19" s="802"/>
      <c r="M19" s="800"/>
    </row>
    <row r="20" spans="2:13" s="220" customFormat="1" ht="30" customHeight="1">
      <c r="B20" s="251" t="s">
        <v>788</v>
      </c>
      <c r="C20" s="536" t="s">
        <v>528</v>
      </c>
      <c r="D20" s="558"/>
      <c r="E20" s="537"/>
      <c r="F20" s="559"/>
      <c r="G20" s="805"/>
      <c r="H20" s="804"/>
      <c r="I20" s="804"/>
      <c r="J20" s="804"/>
      <c r="K20" s="804"/>
      <c r="L20" s="802"/>
      <c r="M20" s="800"/>
    </row>
    <row r="21" spans="2:13" s="220" customFormat="1" ht="30" customHeight="1">
      <c r="B21" s="251" t="s">
        <v>789</v>
      </c>
      <c r="C21" s="536" t="s">
        <v>529</v>
      </c>
      <c r="D21" s="558"/>
      <c r="E21" s="537"/>
      <c r="F21" s="559"/>
      <c r="G21" s="805"/>
      <c r="H21" s="804"/>
      <c r="I21" s="804"/>
      <c r="J21" s="804"/>
      <c r="K21" s="804"/>
      <c r="L21" s="802"/>
      <c r="M21" s="800"/>
    </row>
    <row r="22" spans="2:13" s="220" customFormat="1" ht="30" customHeight="1">
      <c r="B22" s="769" t="s">
        <v>642</v>
      </c>
      <c r="C22" s="536" t="s">
        <v>531</v>
      </c>
      <c r="D22" s="558"/>
      <c r="E22" s="537"/>
      <c r="F22" s="559"/>
      <c r="G22" s="806"/>
      <c r="H22" s="807"/>
      <c r="I22" s="807"/>
      <c r="J22" s="807"/>
      <c r="K22" s="807"/>
      <c r="L22" s="802"/>
      <c r="M22" s="808"/>
    </row>
    <row r="23" spans="2:13" s="220" customFormat="1" ht="30" customHeight="1" thickBot="1">
      <c r="B23" s="386" t="s">
        <v>790</v>
      </c>
      <c r="C23" s="564" t="s">
        <v>532</v>
      </c>
      <c r="D23" s="565"/>
      <c r="E23" s="565"/>
      <c r="F23" s="566"/>
      <c r="G23" s="809"/>
      <c r="H23" s="810"/>
      <c r="I23" s="810"/>
      <c r="J23" s="810"/>
      <c r="K23" s="810"/>
      <c r="L23" s="811"/>
      <c r="M23" s="812"/>
    </row>
  </sheetData>
  <sheetProtection algorithmName="SHA-512" hashValue="NcuJ8+qULZGJ+T5KYl3VAvuxtpZCpp8Z9qyoZOCcFikMgbQHDezrKuuOSlQ+jLIrlteRmctm/JfBgz9SF1jiYg==" saltValue="bHDqQ/XjGHm5svLi5fr9Rg==" spinCount="100000" sheet="1" objects="1" scenarios="1"/>
  <mergeCells count="11">
    <mergeCell ref="C13:F13"/>
    <mergeCell ref="C14:F14"/>
    <mergeCell ref="B2:M2"/>
    <mergeCell ref="H6:K6"/>
    <mergeCell ref="L6:L9"/>
    <mergeCell ref="M6:M9"/>
    <mergeCell ref="G7:H7"/>
    <mergeCell ref="I7:J8"/>
    <mergeCell ref="K7:K9"/>
    <mergeCell ref="G8:G9"/>
    <mergeCell ref="H8:H9"/>
  </mergeCells>
  <printOptions horizontalCentered="1" verticalCentered="1"/>
  <pageMargins left="0.31496062992125984" right="0.31496062992125984" top="0.74803149606299213" bottom="0.74803149606299213" header="0.31496062992125984" footer="0.31496062992125984"/>
  <pageSetup paperSize="9" scale="50" orientation="landscape" r:id="rId1"/>
  <headerFooter scaleWithDoc="0"/>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codeName="Sheet89">
    <tabColor theme="4" tint="0.59999389629810485"/>
  </sheetPr>
  <dimension ref="B1:M23"/>
  <sheetViews>
    <sheetView showGridLines="0" zoomScale="70" zoomScaleNormal="70" zoomScaleSheetLayoutView="100" zoomScalePageLayoutView="70" workbookViewId="0">
      <selection activeCell="L19" sqref="L19"/>
    </sheetView>
  </sheetViews>
  <sheetFormatPr defaultColWidth="10" defaultRowHeight="12.75"/>
  <cols>
    <col min="1" max="1" width="2.625" style="354" customWidth="1"/>
    <col min="2" max="2" width="13.5" style="355" customWidth="1"/>
    <col min="3" max="3" width="5.125" style="354" customWidth="1"/>
    <col min="4" max="4" width="5.875" style="354" customWidth="1"/>
    <col min="5" max="5" width="33.25" style="354" customWidth="1"/>
    <col min="6" max="6" width="49.125" style="354" customWidth="1"/>
    <col min="7" max="11" width="15" style="355" customWidth="1"/>
    <col min="12" max="12" width="20" style="354" customWidth="1"/>
    <col min="13" max="13" width="16.875" style="354" customWidth="1"/>
    <col min="14" max="16384" width="10" style="354"/>
  </cols>
  <sheetData>
    <row r="1" spans="2:13" ht="13.5" thickBot="1"/>
    <row r="2" spans="2:13" s="356" customFormat="1" ht="31.5" customHeight="1" thickBot="1">
      <c r="B2" s="1447" t="s">
        <v>818</v>
      </c>
      <c r="C2" s="1448"/>
      <c r="D2" s="1448"/>
      <c r="E2" s="1448"/>
      <c r="F2" s="1448"/>
      <c r="G2" s="1448"/>
      <c r="H2" s="1448"/>
      <c r="I2" s="1448"/>
      <c r="J2" s="1448"/>
      <c r="K2" s="1448"/>
      <c r="L2" s="1448"/>
      <c r="M2" s="1449"/>
    </row>
    <row r="3" spans="2:13" s="573" customFormat="1" ht="12" customHeight="1">
      <c r="B3" s="572"/>
      <c r="C3" s="572"/>
      <c r="D3" s="572"/>
      <c r="E3" s="572"/>
      <c r="F3" s="572"/>
      <c r="G3" s="572"/>
      <c r="H3" s="572"/>
      <c r="I3" s="572"/>
      <c r="J3" s="572"/>
      <c r="K3" s="572"/>
      <c r="L3" s="572"/>
      <c r="M3" s="572"/>
    </row>
    <row r="4" spans="2:13" s="358" customFormat="1" ht="28.5" customHeight="1">
      <c r="B4" s="359"/>
      <c r="C4" s="360" t="s">
        <v>636</v>
      </c>
      <c r="F4" s="516" t="s">
        <v>1008</v>
      </c>
      <c r="G4" s="361"/>
      <c r="H4" s="361"/>
      <c r="I4" s="359"/>
      <c r="J4" s="359"/>
      <c r="K4" s="359"/>
    </row>
    <row r="5" spans="2:13" s="358" customFormat="1" ht="9" customHeight="1" thickBot="1">
      <c r="B5" s="359"/>
      <c r="C5" s="362"/>
      <c r="G5" s="361"/>
      <c r="H5" s="361"/>
      <c r="I5" s="359"/>
      <c r="J5" s="359"/>
      <c r="K5" s="359"/>
    </row>
    <row r="6" spans="2:13" ht="24" customHeight="1">
      <c r="B6" s="1139"/>
      <c r="C6" s="364"/>
      <c r="D6" s="364"/>
      <c r="E6" s="364"/>
      <c r="F6" s="365"/>
      <c r="G6" s="366"/>
      <c r="H6" s="1450" t="s">
        <v>477</v>
      </c>
      <c r="I6" s="1451"/>
      <c r="J6" s="1451"/>
      <c r="K6" s="1452"/>
      <c r="L6" s="1453" t="s">
        <v>449</v>
      </c>
      <c r="M6" s="1456" t="s">
        <v>478</v>
      </c>
    </row>
    <row r="7" spans="2:13" ht="24" customHeight="1">
      <c r="B7" s="367"/>
      <c r="C7" s="368"/>
      <c r="D7" s="368"/>
      <c r="E7" s="368"/>
      <c r="F7" s="369"/>
      <c r="G7" s="1459" t="s">
        <v>479</v>
      </c>
      <c r="H7" s="1460"/>
      <c r="I7" s="1471" t="s">
        <v>480</v>
      </c>
      <c r="J7" s="1472"/>
      <c r="K7" s="1472" t="s">
        <v>481</v>
      </c>
      <c r="L7" s="1454"/>
      <c r="M7" s="1457"/>
    </row>
    <row r="8" spans="2:13" ht="63.75" customHeight="1">
      <c r="B8" s="367"/>
      <c r="C8" s="368"/>
      <c r="D8" s="368"/>
      <c r="E8" s="368"/>
      <c r="F8" s="369"/>
      <c r="G8" s="1466" t="s">
        <v>482</v>
      </c>
      <c r="H8" s="1466" t="s">
        <v>483</v>
      </c>
      <c r="I8" s="1463"/>
      <c r="J8" s="1464"/>
      <c r="K8" s="1465"/>
      <c r="L8" s="1454"/>
      <c r="M8" s="1457"/>
    </row>
    <row r="9" spans="2:13" ht="63" customHeight="1">
      <c r="B9" s="367"/>
      <c r="C9" s="368"/>
      <c r="D9" s="368"/>
      <c r="E9" s="368"/>
      <c r="F9" s="369"/>
      <c r="G9" s="1467"/>
      <c r="H9" s="1467"/>
      <c r="I9" s="370" t="s">
        <v>482</v>
      </c>
      <c r="J9" s="370" t="s">
        <v>483</v>
      </c>
      <c r="K9" s="1464"/>
      <c r="L9" s="1455"/>
      <c r="M9" s="1458"/>
    </row>
    <row r="10" spans="2:13" s="371" customFormat="1" ht="25.5" customHeight="1">
      <c r="B10" s="372"/>
      <c r="C10" s="373"/>
      <c r="D10" s="373"/>
      <c r="E10" s="373"/>
      <c r="F10" s="374"/>
      <c r="G10" s="375" t="s">
        <v>775</v>
      </c>
      <c r="H10" s="375" t="s">
        <v>776</v>
      </c>
      <c r="I10" s="375" t="s">
        <v>777</v>
      </c>
      <c r="J10" s="375" t="s">
        <v>778</v>
      </c>
      <c r="K10" s="375" t="s">
        <v>779</v>
      </c>
      <c r="L10" s="376" t="s">
        <v>780</v>
      </c>
      <c r="M10" s="377" t="s">
        <v>781</v>
      </c>
    </row>
    <row r="11" spans="2:13" ht="30" customHeight="1">
      <c r="B11" s="378" t="s">
        <v>775</v>
      </c>
      <c r="C11" s="574" t="s">
        <v>637</v>
      </c>
      <c r="D11" s="575"/>
      <c r="E11" s="575"/>
      <c r="F11" s="576"/>
      <c r="G11" s="796"/>
      <c r="H11" s="797"/>
      <c r="I11" s="797"/>
      <c r="J11" s="797"/>
      <c r="K11" s="797"/>
      <c r="L11" s="798">
        <f>L12+L17+L18</f>
        <v>0</v>
      </c>
      <c r="M11" s="799">
        <f>L11*12.5</f>
        <v>0</v>
      </c>
    </row>
    <row r="12" spans="2:13" ht="30" customHeight="1">
      <c r="B12" s="378" t="s">
        <v>776</v>
      </c>
      <c r="C12" s="577" t="s">
        <v>486</v>
      </c>
      <c r="D12" s="575"/>
      <c r="E12" s="575"/>
      <c r="F12" s="576"/>
      <c r="G12" s="798">
        <f>G15+G16</f>
        <v>0</v>
      </c>
      <c r="H12" s="798">
        <f>H15+H16</f>
        <v>0</v>
      </c>
      <c r="I12" s="798">
        <f>I15+I16</f>
        <v>0</v>
      </c>
      <c r="J12" s="798">
        <f>J15+J16</f>
        <v>0</v>
      </c>
      <c r="K12" s="798">
        <f>ABS(I12-J12)</f>
        <v>0</v>
      </c>
      <c r="L12" s="798">
        <f>K12*8%</f>
        <v>0</v>
      </c>
      <c r="M12" s="800"/>
    </row>
    <row r="13" spans="2:13" ht="30" customHeight="1">
      <c r="B13" s="378" t="s">
        <v>819</v>
      </c>
      <c r="C13" s="1468" t="s">
        <v>488</v>
      </c>
      <c r="D13" s="1469"/>
      <c r="E13" s="1469"/>
      <c r="F13" s="1470"/>
      <c r="G13" s="801"/>
      <c r="H13" s="802"/>
      <c r="I13" s="803"/>
      <c r="J13" s="803"/>
      <c r="K13" s="803"/>
      <c r="L13" s="803"/>
      <c r="M13" s="800"/>
    </row>
    <row r="14" spans="2:13" ht="30" customHeight="1">
      <c r="B14" s="378" t="s">
        <v>820</v>
      </c>
      <c r="C14" s="1468" t="s">
        <v>490</v>
      </c>
      <c r="D14" s="1469"/>
      <c r="E14" s="1469"/>
      <c r="F14" s="1470"/>
      <c r="G14" s="801"/>
      <c r="H14" s="802"/>
      <c r="I14" s="803"/>
      <c r="J14" s="803"/>
      <c r="K14" s="803"/>
      <c r="L14" s="803"/>
      <c r="M14" s="800"/>
    </row>
    <row r="15" spans="2:13" ht="30" customHeight="1">
      <c r="B15" s="378" t="s">
        <v>777</v>
      </c>
      <c r="C15" s="1138" t="s">
        <v>640</v>
      </c>
      <c r="D15" s="578"/>
      <c r="E15" s="575"/>
      <c r="F15" s="576"/>
      <c r="G15" s="801"/>
      <c r="H15" s="802"/>
      <c r="I15" s="802"/>
      <c r="J15" s="802"/>
      <c r="K15" s="803"/>
      <c r="L15" s="803"/>
      <c r="M15" s="800"/>
    </row>
    <row r="16" spans="2:13" ht="30" customHeight="1">
      <c r="B16" s="378" t="s">
        <v>778</v>
      </c>
      <c r="C16" s="1138" t="s">
        <v>641</v>
      </c>
      <c r="D16" s="578"/>
      <c r="E16" s="575"/>
      <c r="F16" s="576"/>
      <c r="G16" s="801"/>
      <c r="H16" s="802"/>
      <c r="I16" s="802"/>
      <c r="J16" s="802"/>
      <c r="K16" s="803"/>
      <c r="L16" s="803"/>
      <c r="M16" s="800"/>
    </row>
    <row r="17" spans="2:13" ht="30" customHeight="1">
      <c r="B17" s="378" t="s">
        <v>779</v>
      </c>
      <c r="C17" s="577" t="s">
        <v>511</v>
      </c>
      <c r="D17" s="575"/>
      <c r="E17" s="575"/>
      <c r="F17" s="576"/>
      <c r="G17" s="801"/>
      <c r="H17" s="802"/>
      <c r="I17" s="802"/>
      <c r="J17" s="802"/>
      <c r="K17" s="798">
        <f>ABS(I17+J17)</f>
        <v>0</v>
      </c>
      <c r="L17" s="798">
        <f>K17*8%</f>
        <v>0</v>
      </c>
      <c r="M17" s="800"/>
    </row>
    <row r="18" spans="2:13" ht="30" customHeight="1">
      <c r="B18" s="385" t="s">
        <v>786</v>
      </c>
      <c r="C18" s="577" t="s">
        <v>526</v>
      </c>
      <c r="D18" s="575"/>
      <c r="E18" s="575"/>
      <c r="F18" s="576"/>
      <c r="G18" s="804"/>
      <c r="H18" s="804"/>
      <c r="I18" s="804"/>
      <c r="J18" s="804"/>
      <c r="K18" s="804"/>
      <c r="L18" s="798">
        <f>L19+L20+L21+L22+L23</f>
        <v>0</v>
      </c>
      <c r="M18" s="800"/>
    </row>
    <row r="19" spans="2:13" s="220" customFormat="1" ht="30" customHeight="1">
      <c r="B19" s="251" t="s">
        <v>787</v>
      </c>
      <c r="C19" s="536" t="s">
        <v>527</v>
      </c>
      <c r="D19" s="558"/>
      <c r="E19" s="537"/>
      <c r="F19" s="559"/>
      <c r="G19" s="805"/>
      <c r="H19" s="804"/>
      <c r="I19" s="804"/>
      <c r="J19" s="804"/>
      <c r="K19" s="804"/>
      <c r="L19" s="802"/>
      <c r="M19" s="800"/>
    </row>
    <row r="20" spans="2:13" s="220" customFormat="1" ht="30" customHeight="1">
      <c r="B20" s="251" t="s">
        <v>788</v>
      </c>
      <c r="C20" s="536" t="s">
        <v>528</v>
      </c>
      <c r="D20" s="558"/>
      <c r="E20" s="537"/>
      <c r="F20" s="559"/>
      <c r="G20" s="805"/>
      <c r="H20" s="804"/>
      <c r="I20" s="804"/>
      <c r="J20" s="804"/>
      <c r="K20" s="804"/>
      <c r="L20" s="802"/>
      <c r="M20" s="800"/>
    </row>
    <row r="21" spans="2:13" s="220" customFormat="1" ht="30" customHeight="1">
      <c r="B21" s="251" t="s">
        <v>789</v>
      </c>
      <c r="C21" s="536" t="s">
        <v>529</v>
      </c>
      <c r="D21" s="558"/>
      <c r="E21" s="537"/>
      <c r="F21" s="559"/>
      <c r="G21" s="805"/>
      <c r="H21" s="804"/>
      <c r="I21" s="804"/>
      <c r="J21" s="804"/>
      <c r="K21" s="804"/>
      <c r="L21" s="802"/>
      <c r="M21" s="800"/>
    </row>
    <row r="22" spans="2:13" s="220" customFormat="1" ht="30" customHeight="1">
      <c r="B22" s="769" t="s">
        <v>642</v>
      </c>
      <c r="C22" s="536" t="s">
        <v>531</v>
      </c>
      <c r="D22" s="558"/>
      <c r="E22" s="537"/>
      <c r="F22" s="559"/>
      <c r="G22" s="806"/>
      <c r="H22" s="807"/>
      <c r="I22" s="807"/>
      <c r="J22" s="807"/>
      <c r="K22" s="807"/>
      <c r="L22" s="802"/>
      <c r="M22" s="808"/>
    </row>
    <row r="23" spans="2:13" s="220" customFormat="1" ht="30" customHeight="1" thickBot="1">
      <c r="B23" s="386" t="s">
        <v>790</v>
      </c>
      <c r="C23" s="564" t="s">
        <v>532</v>
      </c>
      <c r="D23" s="565"/>
      <c r="E23" s="565"/>
      <c r="F23" s="566"/>
      <c r="G23" s="809"/>
      <c r="H23" s="810"/>
      <c r="I23" s="810"/>
      <c r="J23" s="810"/>
      <c r="K23" s="810"/>
      <c r="L23" s="811"/>
      <c r="M23" s="812"/>
    </row>
  </sheetData>
  <sheetProtection algorithmName="SHA-512" hashValue="PdJvBr2pEnD1wOGVZaa1P47uNL31p1uh68RFj9iVQpujv8/O/XwYmWnJ49ERK0UudPF9O5OVgkxJUzGQcQ15nQ==" saltValue="Q2Hryr+b6hOV8igHG0iiiw==" spinCount="100000" sheet="1" objects="1" scenarios="1"/>
  <mergeCells count="11">
    <mergeCell ref="C13:F13"/>
    <mergeCell ref="C14:F14"/>
    <mergeCell ref="B2:M2"/>
    <mergeCell ref="H6:K6"/>
    <mergeCell ref="L6:L9"/>
    <mergeCell ref="M6:M9"/>
    <mergeCell ref="G7:H7"/>
    <mergeCell ref="I7:J8"/>
    <mergeCell ref="K7:K9"/>
    <mergeCell ref="G8:G9"/>
    <mergeCell ref="H8:H9"/>
  </mergeCells>
  <printOptions horizontalCentered="1" verticalCentered="1"/>
  <pageMargins left="0.31496062992125984" right="0.31496062992125984" top="0.74803149606299213" bottom="0.74803149606299213" header="0.31496062992125984" footer="0.31496062992125984"/>
  <pageSetup paperSize="9" scale="50" orientation="landscape" r:id="rId1"/>
  <headerFooter scaleWithDoc="0"/>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codeName="Sheet88">
    <tabColor theme="4" tint="0.59999389629810485"/>
  </sheetPr>
  <dimension ref="B1:M23"/>
  <sheetViews>
    <sheetView showGridLines="0" topLeftCell="D7" zoomScale="70" zoomScaleNormal="70" zoomScaleSheetLayoutView="100" zoomScalePageLayoutView="70" workbookViewId="0">
      <selection activeCell="K15" sqref="K15"/>
    </sheetView>
  </sheetViews>
  <sheetFormatPr defaultColWidth="10" defaultRowHeight="12.75"/>
  <cols>
    <col min="1" max="1" width="2.625" style="354" customWidth="1"/>
    <col min="2" max="2" width="13.5" style="355" customWidth="1"/>
    <col min="3" max="3" width="5.125" style="354" customWidth="1"/>
    <col min="4" max="4" width="5.875" style="354" customWidth="1"/>
    <col min="5" max="5" width="33.25" style="354" customWidth="1"/>
    <col min="6" max="6" width="49.125" style="354" customWidth="1"/>
    <col min="7" max="11" width="15" style="355" customWidth="1"/>
    <col min="12" max="12" width="20" style="354" customWidth="1"/>
    <col min="13" max="13" width="16.875" style="354" customWidth="1"/>
    <col min="14" max="16384" width="10" style="354"/>
  </cols>
  <sheetData>
    <row r="1" spans="2:13" ht="13.5" thickBot="1"/>
    <row r="2" spans="2:13" s="356" customFormat="1" ht="31.5" customHeight="1" thickBot="1">
      <c r="B2" s="1447" t="s">
        <v>818</v>
      </c>
      <c r="C2" s="1448"/>
      <c r="D2" s="1448"/>
      <c r="E2" s="1448"/>
      <c r="F2" s="1448"/>
      <c r="G2" s="1448"/>
      <c r="H2" s="1448"/>
      <c r="I2" s="1448"/>
      <c r="J2" s="1448"/>
      <c r="K2" s="1448"/>
      <c r="L2" s="1448"/>
      <c r="M2" s="1449"/>
    </row>
    <row r="3" spans="2:13" s="573" customFormat="1" ht="12" customHeight="1">
      <c r="B3" s="572"/>
      <c r="C3" s="572"/>
      <c r="D3" s="572"/>
      <c r="E3" s="572"/>
      <c r="F3" s="572"/>
      <c r="G3" s="572"/>
      <c r="H3" s="572"/>
      <c r="I3" s="572"/>
      <c r="J3" s="572"/>
      <c r="K3" s="572"/>
      <c r="L3" s="572"/>
      <c r="M3" s="572"/>
    </row>
    <row r="4" spans="2:13" s="358" customFormat="1" ht="28.5" customHeight="1">
      <c r="B4" s="359"/>
      <c r="C4" s="360" t="s">
        <v>636</v>
      </c>
      <c r="F4" s="516" t="s">
        <v>817</v>
      </c>
      <c r="G4" s="361"/>
      <c r="H4" s="361"/>
      <c r="I4" s="359"/>
      <c r="J4" s="359"/>
      <c r="K4" s="359"/>
    </row>
    <row r="5" spans="2:13" s="358" customFormat="1" ht="9" customHeight="1" thickBot="1">
      <c r="B5" s="359"/>
      <c r="C5" s="362"/>
      <c r="G5" s="361"/>
      <c r="H5" s="361"/>
      <c r="I5" s="359"/>
      <c r="J5" s="359"/>
      <c r="K5" s="359"/>
    </row>
    <row r="6" spans="2:13" ht="24" customHeight="1">
      <c r="B6" s="1139"/>
      <c r="C6" s="364"/>
      <c r="D6" s="364"/>
      <c r="E6" s="364"/>
      <c r="F6" s="365"/>
      <c r="G6" s="366"/>
      <c r="H6" s="1450" t="s">
        <v>477</v>
      </c>
      <c r="I6" s="1451"/>
      <c r="J6" s="1451"/>
      <c r="K6" s="1452"/>
      <c r="L6" s="1453" t="s">
        <v>449</v>
      </c>
      <c r="M6" s="1456" t="s">
        <v>478</v>
      </c>
    </row>
    <row r="7" spans="2:13" ht="24" customHeight="1">
      <c r="B7" s="367"/>
      <c r="C7" s="368"/>
      <c r="D7" s="368"/>
      <c r="E7" s="368"/>
      <c r="F7" s="369"/>
      <c r="G7" s="1459" t="s">
        <v>479</v>
      </c>
      <c r="H7" s="1460"/>
      <c r="I7" s="1471" t="s">
        <v>480</v>
      </c>
      <c r="J7" s="1472"/>
      <c r="K7" s="1472" t="s">
        <v>481</v>
      </c>
      <c r="L7" s="1454"/>
      <c r="M7" s="1457"/>
    </row>
    <row r="8" spans="2:13" ht="63.75" customHeight="1">
      <c r="B8" s="367"/>
      <c r="C8" s="368"/>
      <c r="D8" s="368"/>
      <c r="E8" s="368"/>
      <c r="F8" s="369"/>
      <c r="G8" s="1466" t="s">
        <v>482</v>
      </c>
      <c r="H8" s="1466" t="s">
        <v>483</v>
      </c>
      <c r="I8" s="1463"/>
      <c r="J8" s="1464"/>
      <c r="K8" s="1465"/>
      <c r="L8" s="1454"/>
      <c r="M8" s="1457"/>
    </row>
    <row r="9" spans="2:13" ht="63" customHeight="1">
      <c r="B9" s="367"/>
      <c r="C9" s="368"/>
      <c r="D9" s="368"/>
      <c r="E9" s="368"/>
      <c r="F9" s="369"/>
      <c r="G9" s="1467"/>
      <c r="H9" s="1467"/>
      <c r="I9" s="370" t="s">
        <v>482</v>
      </c>
      <c r="J9" s="370" t="s">
        <v>483</v>
      </c>
      <c r="K9" s="1464"/>
      <c r="L9" s="1455"/>
      <c r="M9" s="1458"/>
    </row>
    <row r="10" spans="2:13" s="371" customFormat="1" ht="25.5" customHeight="1">
      <c r="B10" s="372"/>
      <c r="C10" s="373"/>
      <c r="D10" s="373"/>
      <c r="E10" s="373"/>
      <c r="F10" s="374"/>
      <c r="G10" s="375" t="s">
        <v>775</v>
      </c>
      <c r="H10" s="375" t="s">
        <v>776</v>
      </c>
      <c r="I10" s="375" t="s">
        <v>777</v>
      </c>
      <c r="J10" s="375" t="s">
        <v>778</v>
      </c>
      <c r="K10" s="375" t="s">
        <v>779</v>
      </c>
      <c r="L10" s="376" t="s">
        <v>780</v>
      </c>
      <c r="M10" s="377" t="s">
        <v>781</v>
      </c>
    </row>
    <row r="11" spans="2:13" ht="30" customHeight="1">
      <c r="B11" s="378" t="s">
        <v>775</v>
      </c>
      <c r="C11" s="574" t="s">
        <v>637</v>
      </c>
      <c r="D11" s="575"/>
      <c r="E11" s="575"/>
      <c r="F11" s="576"/>
      <c r="G11" s="796"/>
      <c r="H11" s="797"/>
      <c r="I11" s="797"/>
      <c r="J11" s="797"/>
      <c r="K11" s="797"/>
      <c r="L11" s="798">
        <f>L12+L17+L18</f>
        <v>0</v>
      </c>
      <c r="M11" s="799">
        <f>L11*12.5</f>
        <v>0</v>
      </c>
    </row>
    <row r="12" spans="2:13" ht="30" customHeight="1">
      <c r="B12" s="378" t="s">
        <v>776</v>
      </c>
      <c r="C12" s="577" t="s">
        <v>486</v>
      </c>
      <c r="D12" s="575"/>
      <c r="E12" s="575"/>
      <c r="F12" s="576"/>
      <c r="G12" s="798">
        <f>G15+G16</f>
        <v>0</v>
      </c>
      <c r="H12" s="798">
        <f>H15+H16</f>
        <v>0</v>
      </c>
      <c r="I12" s="798">
        <f>I15+I16</f>
        <v>0</v>
      </c>
      <c r="J12" s="798">
        <f>J15+J16</f>
        <v>0</v>
      </c>
      <c r="K12" s="802"/>
      <c r="L12" s="798">
        <f>K12*8%</f>
        <v>0</v>
      </c>
      <c r="M12" s="800"/>
    </row>
    <row r="13" spans="2:13" ht="30" customHeight="1">
      <c r="B13" s="378" t="s">
        <v>819</v>
      </c>
      <c r="C13" s="1468" t="s">
        <v>488</v>
      </c>
      <c r="D13" s="1469"/>
      <c r="E13" s="1469"/>
      <c r="F13" s="1470"/>
      <c r="G13" s="801"/>
      <c r="H13" s="802"/>
      <c r="I13" s="803"/>
      <c r="J13" s="803"/>
      <c r="K13" s="803"/>
      <c r="L13" s="803"/>
      <c r="M13" s="800"/>
    </row>
    <row r="14" spans="2:13" ht="30" customHeight="1">
      <c r="B14" s="378" t="s">
        <v>820</v>
      </c>
      <c r="C14" s="1468" t="s">
        <v>490</v>
      </c>
      <c r="D14" s="1469"/>
      <c r="E14" s="1469"/>
      <c r="F14" s="1470"/>
      <c r="G14" s="801"/>
      <c r="H14" s="802"/>
      <c r="I14" s="803"/>
      <c r="J14" s="803"/>
      <c r="K14" s="803"/>
      <c r="L14" s="803"/>
      <c r="M14" s="800"/>
    </row>
    <row r="15" spans="2:13" ht="30" customHeight="1">
      <c r="B15" s="378" t="s">
        <v>777</v>
      </c>
      <c r="C15" s="1138" t="s">
        <v>640</v>
      </c>
      <c r="D15" s="578"/>
      <c r="E15" s="575"/>
      <c r="F15" s="576"/>
      <c r="G15" s="801"/>
      <c r="H15" s="802"/>
      <c r="I15" s="802"/>
      <c r="J15" s="802"/>
      <c r="K15" s="803"/>
      <c r="L15" s="803"/>
      <c r="M15" s="800"/>
    </row>
    <row r="16" spans="2:13" ht="30" customHeight="1">
      <c r="B16" s="378" t="s">
        <v>778</v>
      </c>
      <c r="C16" s="1138" t="s">
        <v>641</v>
      </c>
      <c r="D16" s="578"/>
      <c r="E16" s="575"/>
      <c r="F16" s="576"/>
      <c r="G16" s="801"/>
      <c r="H16" s="802"/>
      <c r="I16" s="802"/>
      <c r="J16" s="802"/>
      <c r="K16" s="803"/>
      <c r="L16" s="803"/>
      <c r="M16" s="800"/>
    </row>
    <row r="17" spans="2:13" ht="30" customHeight="1">
      <c r="B17" s="378" t="s">
        <v>779</v>
      </c>
      <c r="C17" s="577" t="s">
        <v>511</v>
      </c>
      <c r="D17" s="575"/>
      <c r="E17" s="575"/>
      <c r="F17" s="576"/>
      <c r="G17" s="801"/>
      <c r="H17" s="802"/>
      <c r="I17" s="802"/>
      <c r="J17" s="802"/>
      <c r="K17" s="798">
        <f>ABS(I17+J17)</f>
        <v>0</v>
      </c>
      <c r="L17" s="798">
        <f>K17*8%</f>
        <v>0</v>
      </c>
      <c r="M17" s="800"/>
    </row>
    <row r="18" spans="2:13" ht="30" customHeight="1">
      <c r="B18" s="385" t="s">
        <v>786</v>
      </c>
      <c r="C18" s="577" t="s">
        <v>526</v>
      </c>
      <c r="D18" s="575"/>
      <c r="E18" s="575"/>
      <c r="F18" s="576"/>
      <c r="G18" s="804"/>
      <c r="H18" s="804"/>
      <c r="I18" s="804"/>
      <c r="J18" s="804"/>
      <c r="K18" s="804"/>
      <c r="L18" s="798">
        <f>L19+L20+L21+L22+L23</f>
        <v>0</v>
      </c>
      <c r="M18" s="800"/>
    </row>
    <row r="19" spans="2:13" s="220" customFormat="1" ht="30" customHeight="1">
      <c r="B19" s="251" t="s">
        <v>787</v>
      </c>
      <c r="C19" s="536" t="s">
        <v>527</v>
      </c>
      <c r="D19" s="558"/>
      <c r="E19" s="537"/>
      <c r="F19" s="559"/>
      <c r="G19" s="805"/>
      <c r="H19" s="804"/>
      <c r="I19" s="804"/>
      <c r="J19" s="804"/>
      <c r="K19" s="804"/>
      <c r="L19" s="802"/>
      <c r="M19" s="800"/>
    </row>
    <row r="20" spans="2:13" s="220" customFormat="1" ht="30" customHeight="1">
      <c r="B20" s="251" t="s">
        <v>788</v>
      </c>
      <c r="C20" s="536" t="s">
        <v>528</v>
      </c>
      <c r="D20" s="558"/>
      <c r="E20" s="537"/>
      <c r="F20" s="559"/>
      <c r="G20" s="805"/>
      <c r="H20" s="804"/>
      <c r="I20" s="804"/>
      <c r="J20" s="804"/>
      <c r="K20" s="804"/>
      <c r="L20" s="802"/>
      <c r="M20" s="800"/>
    </row>
    <row r="21" spans="2:13" s="220" customFormat="1" ht="30" customHeight="1">
      <c r="B21" s="251" t="s">
        <v>789</v>
      </c>
      <c r="C21" s="536" t="s">
        <v>529</v>
      </c>
      <c r="D21" s="558"/>
      <c r="E21" s="537"/>
      <c r="F21" s="559"/>
      <c r="G21" s="805"/>
      <c r="H21" s="804"/>
      <c r="I21" s="804"/>
      <c r="J21" s="804"/>
      <c r="K21" s="804"/>
      <c r="L21" s="802"/>
      <c r="M21" s="800"/>
    </row>
    <row r="22" spans="2:13" s="220" customFormat="1" ht="30" customHeight="1">
      <c r="B22" s="769" t="s">
        <v>642</v>
      </c>
      <c r="C22" s="536" t="s">
        <v>531</v>
      </c>
      <c r="D22" s="558"/>
      <c r="E22" s="537"/>
      <c r="F22" s="559"/>
      <c r="G22" s="806"/>
      <c r="H22" s="807"/>
      <c r="I22" s="807"/>
      <c r="J22" s="807"/>
      <c r="K22" s="807"/>
      <c r="L22" s="802"/>
      <c r="M22" s="808"/>
    </row>
    <row r="23" spans="2:13" s="220" customFormat="1" ht="30" customHeight="1" thickBot="1">
      <c r="B23" s="386" t="s">
        <v>790</v>
      </c>
      <c r="C23" s="564" t="s">
        <v>532</v>
      </c>
      <c r="D23" s="565"/>
      <c r="E23" s="565"/>
      <c r="F23" s="566"/>
      <c r="G23" s="809"/>
      <c r="H23" s="810"/>
      <c r="I23" s="810"/>
      <c r="J23" s="810"/>
      <c r="K23" s="810"/>
      <c r="L23" s="811"/>
      <c r="M23" s="812"/>
    </row>
  </sheetData>
  <sheetProtection algorithmName="SHA-512" hashValue="8GDu7YKOo3NRJT8SLChZmOT/kfZ5IzTE4RhRsPjJtoNkxNi0fsRXppqjplJJQLxfH/AsRw1q986VXhpoS5siuw==" saltValue="lwEONlIwX/J1NEjWYYsJ9Q==" spinCount="100000" sheet="1" objects="1" scenarios="1"/>
  <mergeCells count="11">
    <mergeCell ref="C13:F13"/>
    <mergeCell ref="C14:F14"/>
    <mergeCell ref="B2:M2"/>
    <mergeCell ref="H6:K6"/>
    <mergeCell ref="L6:L9"/>
    <mergeCell ref="M6:M9"/>
    <mergeCell ref="G7:H7"/>
    <mergeCell ref="I7:J8"/>
    <mergeCell ref="K7:K9"/>
    <mergeCell ref="G8:G9"/>
    <mergeCell ref="H8:H9"/>
  </mergeCells>
  <printOptions horizontalCentered="1" verticalCentered="1"/>
  <pageMargins left="0.31496062992125984" right="0.31496062992125984" top="0.74803149606299213" bottom="0.74803149606299213" header="0.31496062992125984" footer="0.31496062992125984"/>
  <pageSetup paperSize="9" scale="50" orientation="landscape" r:id="rId1"/>
  <headerFooter scaleWithDoc="0"/>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codeName="Sheet24">
    <tabColor theme="4" tint="0.59999389629810485"/>
    <pageSetUpPr fitToPage="1"/>
  </sheetPr>
  <dimension ref="A1:P67"/>
  <sheetViews>
    <sheetView showGridLines="0" zoomScale="70" zoomScaleNormal="70" workbookViewId="0">
      <selection activeCell="N9" sqref="N9"/>
    </sheetView>
  </sheetViews>
  <sheetFormatPr defaultColWidth="10" defaultRowHeight="12.75"/>
  <cols>
    <col min="1" max="1" width="3" style="355" customWidth="1"/>
    <col min="2" max="2" width="7.125" style="355" customWidth="1"/>
    <col min="3" max="3" width="4.875" style="354" customWidth="1"/>
    <col min="4" max="4" width="18.75" style="354" customWidth="1"/>
    <col min="5" max="5" width="10" style="354"/>
    <col min="6" max="6" width="54.625" style="354" customWidth="1"/>
    <col min="7" max="11" width="14.125" style="354" customWidth="1"/>
    <col min="12" max="12" width="14.5" style="354" customWidth="1"/>
    <col min="13" max="13" width="15.875" style="354" customWidth="1"/>
    <col min="14" max="14" width="18.875" style="354" customWidth="1"/>
    <col min="15" max="15" width="19.25" style="354" customWidth="1"/>
    <col min="16" max="16" width="19.5" style="354" customWidth="1"/>
    <col min="17" max="16384" width="10" style="354"/>
  </cols>
  <sheetData>
    <row r="1" spans="1:16" ht="17.25" customHeight="1" thickBot="1"/>
    <row r="2" spans="1:16" s="388" customFormat="1" ht="33" customHeight="1" thickBot="1">
      <c r="A2" s="387"/>
      <c r="B2" s="1473" t="s">
        <v>643</v>
      </c>
      <c r="C2" s="1474"/>
      <c r="D2" s="1474"/>
      <c r="E2" s="1474"/>
      <c r="F2" s="1474"/>
      <c r="G2" s="1474"/>
      <c r="H2" s="1474"/>
      <c r="I2" s="1474"/>
      <c r="J2" s="1474"/>
      <c r="K2" s="1474"/>
      <c r="L2" s="1474"/>
      <c r="M2" s="1474"/>
      <c r="N2" s="1474"/>
      <c r="O2" s="1474"/>
      <c r="P2" s="1475"/>
    </row>
    <row r="3" spans="1:16" ht="15.75" thickBot="1">
      <c r="C3" s="389"/>
      <c r="D3" s="390"/>
      <c r="E3" s="391"/>
      <c r="F3" s="391"/>
      <c r="G3" s="391"/>
      <c r="H3" s="391"/>
      <c r="I3" s="392"/>
      <c r="J3" s="390"/>
      <c r="K3" s="390"/>
      <c r="L3" s="390"/>
      <c r="M3" s="390"/>
      <c r="N3" s="390"/>
      <c r="O3" s="390"/>
      <c r="P3" s="390"/>
    </row>
    <row r="4" spans="1:16" ht="21.75" customHeight="1">
      <c r="B4" s="1476"/>
      <c r="C4" s="1477"/>
      <c r="D4" s="364"/>
      <c r="E4" s="364"/>
      <c r="F4" s="364"/>
      <c r="G4" s="1480" t="s">
        <v>479</v>
      </c>
      <c r="H4" s="1481"/>
      <c r="I4" s="1480" t="s">
        <v>480</v>
      </c>
      <c r="J4" s="1486"/>
      <c r="K4" s="1453" t="s">
        <v>906</v>
      </c>
      <c r="L4" s="1489" t="s">
        <v>644</v>
      </c>
      <c r="M4" s="1490"/>
      <c r="N4" s="1490"/>
      <c r="O4" s="1453" t="s">
        <v>449</v>
      </c>
      <c r="P4" s="1495" t="s">
        <v>478</v>
      </c>
    </row>
    <row r="5" spans="1:16" ht="15" customHeight="1">
      <c r="B5" s="1478"/>
      <c r="C5" s="1479"/>
      <c r="D5" s="368"/>
      <c r="E5" s="368"/>
      <c r="F5" s="368"/>
      <c r="G5" s="1482"/>
      <c r="H5" s="1483"/>
      <c r="I5" s="1482"/>
      <c r="J5" s="1487"/>
      <c r="K5" s="1454"/>
      <c r="L5" s="1491"/>
      <c r="M5" s="1492"/>
      <c r="N5" s="1492"/>
      <c r="O5" s="1454"/>
      <c r="P5" s="1496"/>
    </row>
    <row r="6" spans="1:16" ht="47.25" customHeight="1">
      <c r="B6" s="1478"/>
      <c r="C6" s="1479"/>
      <c r="D6" s="368"/>
      <c r="E6" s="368"/>
      <c r="F6" s="368"/>
      <c r="G6" s="1484"/>
      <c r="H6" s="1485"/>
      <c r="I6" s="1484"/>
      <c r="J6" s="1488"/>
      <c r="K6" s="1454"/>
      <c r="L6" s="1493"/>
      <c r="M6" s="1494"/>
      <c r="N6" s="1494"/>
      <c r="O6" s="1454"/>
      <c r="P6" s="1496"/>
    </row>
    <row r="7" spans="1:16" ht="51" customHeight="1">
      <c r="B7" s="1478"/>
      <c r="C7" s="1479"/>
      <c r="D7" s="368"/>
      <c r="E7" s="368"/>
      <c r="F7" s="368"/>
      <c r="G7" s="393" t="s">
        <v>482</v>
      </c>
      <c r="H7" s="393" t="s">
        <v>483</v>
      </c>
      <c r="I7" s="394" t="s">
        <v>482</v>
      </c>
      <c r="J7" s="395" t="s">
        <v>483</v>
      </c>
      <c r="K7" s="1454"/>
      <c r="L7" s="395" t="s">
        <v>482</v>
      </c>
      <c r="M7" s="395" t="s">
        <v>483</v>
      </c>
      <c r="N7" s="396" t="s">
        <v>645</v>
      </c>
      <c r="O7" s="1455"/>
      <c r="P7" s="1497"/>
    </row>
    <row r="8" spans="1:16" ht="21" customHeight="1">
      <c r="B8" s="1478"/>
      <c r="C8" s="1479"/>
      <c r="D8" s="397"/>
      <c r="E8" s="397"/>
      <c r="F8" s="397"/>
      <c r="G8" s="398" t="s">
        <v>7</v>
      </c>
      <c r="H8" s="398" t="s">
        <v>8</v>
      </c>
      <c r="I8" s="399" t="s">
        <v>9</v>
      </c>
      <c r="J8" s="399" t="s">
        <v>10</v>
      </c>
      <c r="K8" s="1455"/>
      <c r="L8" s="399" t="s">
        <v>11</v>
      </c>
      <c r="M8" s="399" t="s">
        <v>12</v>
      </c>
      <c r="N8" s="399" t="s">
        <v>13</v>
      </c>
      <c r="O8" s="398" t="s">
        <v>14</v>
      </c>
      <c r="P8" s="400" t="s">
        <v>15</v>
      </c>
    </row>
    <row r="9" spans="1:16" ht="24.95" customHeight="1">
      <c r="A9" s="305"/>
      <c r="B9" s="1049" t="s">
        <v>6</v>
      </c>
      <c r="C9" s="1501" t="s">
        <v>646</v>
      </c>
      <c r="D9" s="1502"/>
      <c r="E9" s="1502"/>
      <c r="F9" s="1503"/>
      <c r="G9" s="1050">
        <f>G10+G12+G13</f>
        <v>0</v>
      </c>
      <c r="H9" s="1050">
        <f t="shared" ref="H9:J9" si="0">H10+H12+H13</f>
        <v>0</v>
      </c>
      <c r="I9" s="1050">
        <f t="shared" si="0"/>
        <v>0</v>
      </c>
      <c r="J9" s="1050">
        <f t="shared" si="0"/>
        <v>0</v>
      </c>
      <c r="K9" s="1051">
        <f>('IF1'!C6+'IF1'!C46)*2%</f>
        <v>0</v>
      </c>
      <c r="L9" s="1050">
        <f>L12+L13</f>
        <v>0</v>
      </c>
      <c r="M9" s="1050">
        <f>M12+M13</f>
        <v>0</v>
      </c>
      <c r="N9" s="1050">
        <f>SUM(N10:N11)</f>
        <v>0</v>
      </c>
      <c r="O9" s="1052">
        <f>O10+O12+O13+O14</f>
        <v>0</v>
      </c>
      <c r="P9" s="1053">
        <f>O9*12.5</f>
        <v>0</v>
      </c>
    </row>
    <row r="10" spans="1:16" ht="24.95" customHeight="1">
      <c r="A10" s="402"/>
      <c r="B10" s="1049" t="s">
        <v>7</v>
      </c>
      <c r="C10" s="1504" t="s">
        <v>647</v>
      </c>
      <c r="D10" s="1505"/>
      <c r="E10" s="1505"/>
      <c r="F10" s="1506"/>
      <c r="G10" s="1105"/>
      <c r="H10" s="1105"/>
      <c r="I10" s="1105"/>
      <c r="J10" s="1106"/>
      <c r="K10" s="1054"/>
      <c r="L10" s="1107"/>
      <c r="M10" s="1107"/>
      <c r="N10" s="1106"/>
      <c r="O10" s="1055">
        <f>IF(MAX((I10-I11+I12),(J10-J11+J12))+ABS(I13-J13)&gt;K9,N10*4%,0)</f>
        <v>0</v>
      </c>
      <c r="P10" s="1056"/>
    </row>
    <row r="11" spans="1:16" ht="24.95" customHeight="1">
      <c r="A11" s="402"/>
      <c r="B11" s="1049" t="s">
        <v>648</v>
      </c>
      <c r="C11" s="1507" t="s">
        <v>649</v>
      </c>
      <c r="D11" s="1508"/>
      <c r="E11" s="1508"/>
      <c r="F11" s="1509"/>
      <c r="G11" s="1057"/>
      <c r="H11" s="1057"/>
      <c r="I11" s="1105"/>
      <c r="J11" s="1106"/>
      <c r="K11" s="1054"/>
      <c r="L11" s="1107"/>
      <c r="M11" s="1107"/>
      <c r="N11" s="1106"/>
      <c r="O11" s="1058"/>
      <c r="P11" s="1056"/>
    </row>
    <row r="12" spans="1:16" ht="24.95" customHeight="1">
      <c r="A12" s="402"/>
      <c r="B12" s="1049" t="s">
        <v>8</v>
      </c>
      <c r="C12" s="1510" t="s">
        <v>650</v>
      </c>
      <c r="D12" s="1511"/>
      <c r="E12" s="1511"/>
      <c r="F12" s="1512"/>
      <c r="G12" s="1108"/>
      <c r="H12" s="1108"/>
      <c r="I12" s="1108"/>
      <c r="J12" s="1108"/>
      <c r="K12" s="1054"/>
      <c r="L12" s="1059">
        <f>IF((I12+L10-L11)&gt;(J12+M10-M11),(I12+L10-L11),0)</f>
        <v>0</v>
      </c>
      <c r="M12" s="1059">
        <f>IF((I12+L10-L11)&lt;(J12+M10-M11),(J12+M10-M11),0)</f>
        <v>0</v>
      </c>
      <c r="N12" s="1060"/>
      <c r="O12" s="1059">
        <f>IF(MAX((I10-I11+I12),(J10-J11+J12))+ABS(I13-J13)&gt;K9,(L12+M12)*8%,0)</f>
        <v>0</v>
      </c>
      <c r="P12" s="1056"/>
    </row>
    <row r="13" spans="1:16" ht="24.95" customHeight="1">
      <c r="A13" s="402"/>
      <c r="B13" s="1049" t="s">
        <v>9</v>
      </c>
      <c r="C13" s="1504" t="s">
        <v>651</v>
      </c>
      <c r="D13" s="1505"/>
      <c r="E13" s="1505"/>
      <c r="F13" s="1506"/>
      <c r="G13" s="1108"/>
      <c r="H13" s="1108"/>
      <c r="I13" s="1108"/>
      <c r="J13" s="1108"/>
      <c r="K13" s="1054"/>
      <c r="L13" s="1059">
        <f>IF(I13&gt;J13,I13,0)</f>
        <v>0</v>
      </c>
      <c r="M13" s="1059">
        <f>IF(J13&gt;I13,J13,0)</f>
        <v>0</v>
      </c>
      <c r="N13" s="1060"/>
      <c r="O13" s="1059">
        <f>IF(MAX((I10-I11+I12),(J10-J11+J12))+ABS(I13-J13)&gt;K9,(L13+M13)*8%,0)</f>
        <v>0</v>
      </c>
      <c r="P13" s="1056"/>
    </row>
    <row r="14" spans="1:16" ht="24.95" customHeight="1">
      <c r="A14" s="402"/>
      <c r="B14" s="1061" t="s">
        <v>10</v>
      </c>
      <c r="C14" s="1504" t="s">
        <v>526</v>
      </c>
      <c r="D14" s="1505"/>
      <c r="E14" s="1505"/>
      <c r="F14" s="1506"/>
      <c r="G14" s="1062"/>
      <c r="H14" s="1062"/>
      <c r="I14" s="1062"/>
      <c r="J14" s="1062"/>
      <c r="K14" s="1054"/>
      <c r="L14" s="1062"/>
      <c r="M14" s="1062"/>
      <c r="N14" s="1060"/>
      <c r="O14" s="1059">
        <f>O15+O16+O17+O18+O19</f>
        <v>0</v>
      </c>
      <c r="P14" s="1056"/>
    </row>
    <row r="15" spans="1:16" ht="24.95" customHeight="1">
      <c r="A15" s="402"/>
      <c r="B15" s="1061" t="s">
        <v>11</v>
      </c>
      <c r="C15" s="1063" t="s">
        <v>527</v>
      </c>
      <c r="D15" s="1064"/>
      <c r="E15" s="1065"/>
      <c r="F15" s="1066"/>
      <c r="G15" s="1062"/>
      <c r="H15" s="1062"/>
      <c r="I15" s="1062"/>
      <c r="J15" s="1062"/>
      <c r="K15" s="1054"/>
      <c r="L15" s="1062"/>
      <c r="M15" s="1062"/>
      <c r="N15" s="1060"/>
      <c r="O15" s="1108"/>
      <c r="P15" s="1056"/>
    </row>
    <row r="16" spans="1:16" ht="24.95" customHeight="1">
      <c r="A16" s="402"/>
      <c r="B16" s="1061" t="s">
        <v>12</v>
      </c>
      <c r="C16" s="1063" t="s">
        <v>528</v>
      </c>
      <c r="D16" s="1064"/>
      <c r="E16" s="1065"/>
      <c r="F16" s="1066"/>
      <c r="G16" s="1062"/>
      <c r="H16" s="1062"/>
      <c r="I16" s="1062"/>
      <c r="J16" s="1062"/>
      <c r="K16" s="1054"/>
      <c r="L16" s="1062"/>
      <c r="M16" s="1062"/>
      <c r="N16" s="1060"/>
      <c r="O16" s="1108"/>
      <c r="P16" s="1056"/>
    </row>
    <row r="17" spans="1:16" ht="24.95" customHeight="1">
      <c r="A17" s="402"/>
      <c r="B17" s="1061" t="s">
        <v>13</v>
      </c>
      <c r="C17" s="1063" t="s">
        <v>529</v>
      </c>
      <c r="D17" s="1064"/>
      <c r="E17" s="1065"/>
      <c r="F17" s="1066"/>
      <c r="G17" s="1062"/>
      <c r="H17" s="1062"/>
      <c r="I17" s="1062"/>
      <c r="J17" s="1062"/>
      <c r="K17" s="1054"/>
      <c r="L17" s="1062"/>
      <c r="M17" s="1062"/>
      <c r="N17" s="1060"/>
      <c r="O17" s="1108"/>
      <c r="P17" s="1056"/>
    </row>
    <row r="18" spans="1:16" ht="24.95" customHeight="1">
      <c r="A18" s="402"/>
      <c r="B18" s="1067" t="s">
        <v>585</v>
      </c>
      <c r="C18" s="1063" t="s">
        <v>531</v>
      </c>
      <c r="D18" s="1064"/>
      <c r="E18" s="1065"/>
      <c r="F18" s="1066"/>
      <c r="G18" s="1068"/>
      <c r="H18" s="1068"/>
      <c r="I18" s="1068"/>
      <c r="J18" s="1068"/>
      <c r="K18" s="1054"/>
      <c r="L18" s="1068"/>
      <c r="M18" s="1068"/>
      <c r="N18" s="1069"/>
      <c r="O18" s="1109"/>
      <c r="P18" s="1070"/>
    </row>
    <row r="19" spans="1:16" s="404" customFormat="1" ht="24.95" customHeight="1">
      <c r="A19" s="403"/>
      <c r="B19" s="1071" t="s">
        <v>14</v>
      </c>
      <c r="C19" s="1063" t="s">
        <v>532</v>
      </c>
      <c r="D19" s="1065"/>
      <c r="E19" s="1065"/>
      <c r="F19" s="1072"/>
      <c r="G19" s="1073"/>
      <c r="H19" s="1073"/>
      <c r="I19" s="1073"/>
      <c r="J19" s="1073"/>
      <c r="K19" s="1054"/>
      <c r="L19" s="1073"/>
      <c r="M19" s="1073"/>
      <c r="N19" s="1073"/>
      <c r="O19" s="1110"/>
      <c r="P19" s="1074"/>
    </row>
    <row r="20" spans="1:16" ht="24.95" customHeight="1">
      <c r="A20" s="402"/>
      <c r="B20" s="1498" t="s">
        <v>652</v>
      </c>
      <c r="C20" s="1499"/>
      <c r="D20" s="1499"/>
      <c r="E20" s="1499"/>
      <c r="F20" s="1499"/>
      <c r="G20" s="1499"/>
      <c r="H20" s="1499"/>
      <c r="I20" s="1499"/>
      <c r="J20" s="1499"/>
      <c r="K20" s="1499"/>
      <c r="L20" s="1499"/>
      <c r="M20" s="1499"/>
      <c r="N20" s="1499"/>
      <c r="O20" s="1499"/>
      <c r="P20" s="1500"/>
    </row>
    <row r="21" spans="1:16" ht="24.95" customHeight="1">
      <c r="A21" s="402"/>
      <c r="B21" s="1049" t="s">
        <v>15</v>
      </c>
      <c r="C21" s="1075"/>
      <c r="D21" s="1076" t="s">
        <v>653</v>
      </c>
      <c r="E21" s="1076"/>
      <c r="F21" s="1077"/>
      <c r="G21" s="1111"/>
      <c r="H21" s="1111"/>
      <c r="I21" s="1078"/>
      <c r="J21" s="1078"/>
      <c r="K21" s="1054"/>
      <c r="L21" s="1078"/>
      <c r="M21" s="1078"/>
      <c r="N21" s="1078"/>
      <c r="O21" s="1078"/>
      <c r="P21" s="1079"/>
    </row>
    <row r="22" spans="1:16" ht="24.95" customHeight="1">
      <c r="A22" s="402"/>
      <c r="B22" s="1049" t="s">
        <v>16</v>
      </c>
      <c r="C22" s="1075"/>
      <c r="D22" s="1076" t="s">
        <v>654</v>
      </c>
      <c r="E22" s="1076"/>
      <c r="F22" s="1077"/>
      <c r="G22" s="1106"/>
      <c r="H22" s="1106"/>
      <c r="I22" s="1080"/>
      <c r="J22" s="1080"/>
      <c r="K22" s="1054"/>
      <c r="L22" s="1080"/>
      <c r="M22" s="1080"/>
      <c r="N22" s="1080"/>
      <c r="O22" s="1080"/>
      <c r="P22" s="1081"/>
    </row>
    <row r="23" spans="1:16" ht="24.95" customHeight="1">
      <c r="A23" s="402"/>
      <c r="B23" s="1049" t="s">
        <v>17</v>
      </c>
      <c r="C23" s="1075"/>
      <c r="D23" s="1076" t="s">
        <v>488</v>
      </c>
      <c r="E23" s="1076"/>
      <c r="F23" s="1077"/>
      <c r="G23" s="1112"/>
      <c r="H23" s="1112"/>
      <c r="I23" s="1082"/>
      <c r="J23" s="1082"/>
      <c r="K23" s="1054"/>
      <c r="L23" s="1082"/>
      <c r="M23" s="1082"/>
      <c r="N23" s="1082"/>
      <c r="O23" s="1082"/>
      <c r="P23" s="1083"/>
    </row>
    <row r="24" spans="1:16" ht="24.95" customHeight="1">
      <c r="A24" s="402"/>
      <c r="B24" s="1498" t="s">
        <v>655</v>
      </c>
      <c r="C24" s="1499"/>
      <c r="D24" s="1499"/>
      <c r="E24" s="1499"/>
      <c r="F24" s="1499"/>
      <c r="G24" s="1499"/>
      <c r="H24" s="1499"/>
      <c r="I24" s="1499"/>
      <c r="J24" s="1499"/>
      <c r="K24" s="1499"/>
      <c r="L24" s="1499"/>
      <c r="M24" s="1499"/>
      <c r="N24" s="1499"/>
      <c r="O24" s="1499"/>
      <c r="P24" s="1500"/>
    </row>
    <row r="25" spans="1:16" ht="24.95" customHeight="1">
      <c r="A25" s="402"/>
      <c r="B25" s="1049" t="s">
        <v>18</v>
      </c>
      <c r="C25" s="1075"/>
      <c r="D25" s="1084" t="s">
        <v>656</v>
      </c>
      <c r="E25" s="1084"/>
      <c r="F25" s="1085"/>
      <c r="G25" s="1113"/>
      <c r="H25" s="1113"/>
      <c r="I25" s="1086">
        <f>IF(G25&gt;H25,G25-H25,0)</f>
        <v>0</v>
      </c>
      <c r="J25" s="1086">
        <f>IF(H25&gt;G25,H25-G25,0)</f>
        <v>0</v>
      </c>
      <c r="K25" s="1054"/>
      <c r="L25" s="1087"/>
      <c r="M25" s="1087"/>
      <c r="N25" s="1087"/>
      <c r="O25" s="1088"/>
      <c r="P25" s="1089"/>
    </row>
    <row r="26" spans="1:16" ht="24.95" customHeight="1">
      <c r="A26" s="402"/>
      <c r="B26" s="1049" t="s">
        <v>19</v>
      </c>
      <c r="C26" s="1075"/>
      <c r="D26" s="1084" t="s">
        <v>657</v>
      </c>
      <c r="E26" s="1084"/>
      <c r="F26" s="1085"/>
      <c r="G26" s="1108"/>
      <c r="H26" s="1108"/>
      <c r="I26" s="1059">
        <f t="shared" ref="I26:I57" si="1">IF(G26&gt;H26,G26-H26,0)</f>
        <v>0</v>
      </c>
      <c r="J26" s="1059">
        <f t="shared" ref="J26:J57" si="2">IF(H26&gt;G26,H26-G26,0)</f>
        <v>0</v>
      </c>
      <c r="K26" s="1054"/>
      <c r="L26" s="1060"/>
      <c r="M26" s="1060"/>
      <c r="N26" s="1060"/>
      <c r="O26" s="1058"/>
      <c r="P26" s="1056"/>
    </row>
    <row r="27" spans="1:16" ht="24.95" customHeight="1">
      <c r="A27" s="402"/>
      <c r="B27" s="1049" t="s">
        <v>20</v>
      </c>
      <c r="C27" s="1075"/>
      <c r="D27" s="1084" t="s">
        <v>658</v>
      </c>
      <c r="E27" s="1084"/>
      <c r="F27" s="1085"/>
      <c r="G27" s="1108"/>
      <c r="H27" s="1108"/>
      <c r="I27" s="1059">
        <f t="shared" si="1"/>
        <v>0</v>
      </c>
      <c r="J27" s="1059">
        <f t="shared" si="2"/>
        <v>0</v>
      </c>
      <c r="K27" s="1054"/>
      <c r="L27" s="1060"/>
      <c r="M27" s="1060"/>
      <c r="N27" s="1060"/>
      <c r="O27" s="1058"/>
      <c r="P27" s="1056"/>
    </row>
    <row r="28" spans="1:16" ht="24.95" customHeight="1">
      <c r="A28" s="402"/>
      <c r="B28" s="1049" t="s">
        <v>21</v>
      </c>
      <c r="C28" s="1075"/>
      <c r="D28" s="1084" t="s">
        <v>659</v>
      </c>
      <c r="E28" s="1084"/>
      <c r="F28" s="1085"/>
      <c r="G28" s="1108"/>
      <c r="H28" s="1108"/>
      <c r="I28" s="1059">
        <f t="shared" si="1"/>
        <v>0</v>
      </c>
      <c r="J28" s="1059">
        <f t="shared" si="2"/>
        <v>0</v>
      </c>
      <c r="K28" s="1054"/>
      <c r="L28" s="1060"/>
      <c r="M28" s="1060"/>
      <c r="N28" s="1060"/>
      <c r="O28" s="1058"/>
      <c r="P28" s="1056"/>
    </row>
    <row r="29" spans="1:16" ht="24.95" customHeight="1">
      <c r="A29" s="402"/>
      <c r="B29" s="1049" t="s">
        <v>22</v>
      </c>
      <c r="C29" s="1075"/>
      <c r="D29" s="1084" t="s">
        <v>660</v>
      </c>
      <c r="E29" s="1084"/>
      <c r="F29" s="1085"/>
      <c r="G29" s="1108"/>
      <c r="H29" s="1108"/>
      <c r="I29" s="1059">
        <f t="shared" si="1"/>
        <v>0</v>
      </c>
      <c r="J29" s="1059">
        <f t="shared" si="2"/>
        <v>0</v>
      </c>
      <c r="K29" s="1054"/>
      <c r="L29" s="1060"/>
      <c r="M29" s="1060"/>
      <c r="N29" s="1060"/>
      <c r="O29" s="1058"/>
      <c r="P29" s="1056"/>
    </row>
    <row r="30" spans="1:16" ht="24.95" customHeight="1">
      <c r="A30" s="402"/>
      <c r="B30" s="1049" t="s">
        <v>23</v>
      </c>
      <c r="C30" s="1075"/>
      <c r="D30" s="1084" t="s">
        <v>661</v>
      </c>
      <c r="E30" s="1084"/>
      <c r="F30" s="1077"/>
      <c r="G30" s="1108"/>
      <c r="H30" s="1108"/>
      <c r="I30" s="1059">
        <f t="shared" si="1"/>
        <v>0</v>
      </c>
      <c r="J30" s="1059">
        <f t="shared" si="2"/>
        <v>0</v>
      </c>
      <c r="K30" s="1054"/>
      <c r="L30" s="1060"/>
      <c r="M30" s="1060"/>
      <c r="N30" s="1060"/>
      <c r="O30" s="1058"/>
      <c r="P30" s="1056"/>
    </row>
    <row r="31" spans="1:16" ht="24.95" customHeight="1">
      <c r="A31" s="402"/>
      <c r="B31" s="1049" t="s">
        <v>24</v>
      </c>
      <c r="C31" s="1075"/>
      <c r="D31" s="1084" t="s">
        <v>662</v>
      </c>
      <c r="E31" s="1084"/>
      <c r="F31" s="1077"/>
      <c r="G31" s="1108"/>
      <c r="H31" s="1108"/>
      <c r="I31" s="1059">
        <f t="shared" si="1"/>
        <v>0</v>
      </c>
      <c r="J31" s="1059">
        <f t="shared" si="2"/>
        <v>0</v>
      </c>
      <c r="K31" s="1054"/>
      <c r="L31" s="1060"/>
      <c r="M31" s="1060"/>
      <c r="N31" s="1060"/>
      <c r="O31" s="1058"/>
      <c r="P31" s="1056"/>
    </row>
    <row r="32" spans="1:16" ht="24.95" customHeight="1">
      <c r="A32" s="402"/>
      <c r="B32" s="1049" t="s">
        <v>25</v>
      </c>
      <c r="C32" s="1075"/>
      <c r="D32" s="1084" t="s">
        <v>663</v>
      </c>
      <c r="E32" s="1084"/>
      <c r="F32" s="1077"/>
      <c r="G32" s="1108"/>
      <c r="H32" s="1108"/>
      <c r="I32" s="1059">
        <f t="shared" si="1"/>
        <v>0</v>
      </c>
      <c r="J32" s="1059">
        <f t="shared" si="2"/>
        <v>0</v>
      </c>
      <c r="K32" s="1054"/>
      <c r="L32" s="1060"/>
      <c r="M32" s="1060"/>
      <c r="N32" s="1060"/>
      <c r="O32" s="1058"/>
      <c r="P32" s="1056"/>
    </row>
    <row r="33" spans="1:16" ht="24.95" customHeight="1">
      <c r="A33" s="402"/>
      <c r="B33" s="1049" t="s">
        <v>26</v>
      </c>
      <c r="C33" s="1075"/>
      <c r="D33" s="1084" t="s">
        <v>664</v>
      </c>
      <c r="E33" s="1084"/>
      <c r="F33" s="1077"/>
      <c r="G33" s="1108"/>
      <c r="H33" s="1108"/>
      <c r="I33" s="1059">
        <f t="shared" si="1"/>
        <v>0</v>
      </c>
      <c r="J33" s="1059">
        <f t="shared" si="2"/>
        <v>0</v>
      </c>
      <c r="K33" s="1054"/>
      <c r="L33" s="1060"/>
      <c r="M33" s="1060"/>
      <c r="N33" s="1060"/>
      <c r="O33" s="1058"/>
      <c r="P33" s="1056"/>
    </row>
    <row r="34" spans="1:16" ht="24.95" customHeight="1">
      <c r="A34" s="402"/>
      <c r="B34" s="1049" t="s">
        <v>27</v>
      </c>
      <c r="C34" s="1075"/>
      <c r="D34" s="1084" t="s">
        <v>665</v>
      </c>
      <c r="E34" s="1084"/>
      <c r="F34" s="1077"/>
      <c r="G34" s="1108"/>
      <c r="H34" s="1108"/>
      <c r="I34" s="1059">
        <f t="shared" si="1"/>
        <v>0</v>
      </c>
      <c r="J34" s="1059">
        <f t="shared" si="2"/>
        <v>0</v>
      </c>
      <c r="K34" s="1054"/>
      <c r="L34" s="1060"/>
      <c r="M34" s="1060"/>
      <c r="N34" s="1060"/>
      <c r="O34" s="1058"/>
      <c r="P34" s="1056"/>
    </row>
    <row r="35" spans="1:16" ht="24.95" customHeight="1">
      <c r="A35" s="402"/>
      <c r="B35" s="1049" t="s">
        <v>28</v>
      </c>
      <c r="C35" s="1075"/>
      <c r="D35" s="1084" t="s">
        <v>666</v>
      </c>
      <c r="E35" s="1084"/>
      <c r="F35" s="1077"/>
      <c r="G35" s="1108"/>
      <c r="H35" s="1108"/>
      <c r="I35" s="1059">
        <f t="shared" si="1"/>
        <v>0</v>
      </c>
      <c r="J35" s="1059">
        <f t="shared" si="2"/>
        <v>0</v>
      </c>
      <c r="K35" s="1054"/>
      <c r="L35" s="1060"/>
      <c r="M35" s="1060"/>
      <c r="N35" s="1060"/>
      <c r="O35" s="1058"/>
      <c r="P35" s="1056"/>
    </row>
    <row r="36" spans="1:16" ht="24.95" customHeight="1">
      <c r="A36" s="402"/>
      <c r="B36" s="1049" t="s">
        <v>29</v>
      </c>
      <c r="C36" s="1075"/>
      <c r="D36" s="1084" t="s">
        <v>667</v>
      </c>
      <c r="E36" s="1084"/>
      <c r="F36" s="1077"/>
      <c r="G36" s="1108"/>
      <c r="H36" s="1108"/>
      <c r="I36" s="1059">
        <f t="shared" si="1"/>
        <v>0</v>
      </c>
      <c r="J36" s="1059">
        <f t="shared" si="2"/>
        <v>0</v>
      </c>
      <c r="K36" s="1054"/>
      <c r="L36" s="1060"/>
      <c r="M36" s="1060"/>
      <c r="N36" s="1060"/>
      <c r="O36" s="1058"/>
      <c r="P36" s="1056"/>
    </row>
    <row r="37" spans="1:16" ht="24.95" customHeight="1">
      <c r="A37" s="402"/>
      <c r="B37" s="1049" t="s">
        <v>30</v>
      </c>
      <c r="C37" s="1075"/>
      <c r="D37" s="1084" t="s">
        <v>668</v>
      </c>
      <c r="E37" s="1084"/>
      <c r="F37" s="1077"/>
      <c r="G37" s="1108"/>
      <c r="H37" s="1108"/>
      <c r="I37" s="1059">
        <f t="shared" si="1"/>
        <v>0</v>
      </c>
      <c r="J37" s="1059">
        <f t="shared" si="2"/>
        <v>0</v>
      </c>
      <c r="K37" s="1054"/>
      <c r="L37" s="1060"/>
      <c r="M37" s="1060"/>
      <c r="N37" s="1060"/>
      <c r="O37" s="1058"/>
      <c r="P37" s="1056"/>
    </row>
    <row r="38" spans="1:16" ht="24.95" customHeight="1">
      <c r="A38" s="402"/>
      <c r="B38" s="1049" t="s">
        <v>32</v>
      </c>
      <c r="C38" s="1075"/>
      <c r="D38" s="1084" t="s">
        <v>669</v>
      </c>
      <c r="E38" s="1084"/>
      <c r="F38" s="1077"/>
      <c r="G38" s="1108"/>
      <c r="H38" s="1108"/>
      <c r="I38" s="1059">
        <f t="shared" si="1"/>
        <v>0</v>
      </c>
      <c r="J38" s="1059">
        <f t="shared" si="2"/>
        <v>0</v>
      </c>
      <c r="K38" s="1054"/>
      <c r="L38" s="1060"/>
      <c r="M38" s="1060"/>
      <c r="N38" s="1060"/>
      <c r="O38" s="1058"/>
      <c r="P38" s="1056"/>
    </row>
    <row r="39" spans="1:16" ht="24.95" customHeight="1">
      <c r="A39" s="402"/>
      <c r="B39" s="1049" t="s">
        <v>33</v>
      </c>
      <c r="C39" s="1075"/>
      <c r="D39" s="1084" t="s">
        <v>670</v>
      </c>
      <c r="E39" s="1084"/>
      <c r="F39" s="1077"/>
      <c r="G39" s="1108"/>
      <c r="H39" s="1108"/>
      <c r="I39" s="1059">
        <f t="shared" si="1"/>
        <v>0</v>
      </c>
      <c r="J39" s="1059">
        <f t="shared" si="2"/>
        <v>0</v>
      </c>
      <c r="K39" s="1054"/>
      <c r="L39" s="1060"/>
      <c r="M39" s="1060"/>
      <c r="N39" s="1060"/>
      <c r="O39" s="1058"/>
      <c r="P39" s="1056"/>
    </row>
    <row r="40" spans="1:16" ht="24.95" customHeight="1">
      <c r="A40" s="402"/>
      <c r="B40" s="1049" t="s">
        <v>34</v>
      </c>
      <c r="C40" s="1075"/>
      <c r="D40" s="1084" t="s">
        <v>671</v>
      </c>
      <c r="E40" s="1084"/>
      <c r="F40" s="1077"/>
      <c r="G40" s="1108"/>
      <c r="H40" s="1108"/>
      <c r="I40" s="1059">
        <f t="shared" si="1"/>
        <v>0</v>
      </c>
      <c r="J40" s="1059">
        <f t="shared" si="2"/>
        <v>0</v>
      </c>
      <c r="K40" s="1054"/>
      <c r="L40" s="1060"/>
      <c r="M40" s="1060"/>
      <c r="N40" s="1060"/>
      <c r="O40" s="1058"/>
      <c r="P40" s="1056"/>
    </row>
    <row r="41" spans="1:16" ht="24.95" customHeight="1">
      <c r="A41" s="402"/>
      <c r="B41" s="1049" t="s">
        <v>35</v>
      </c>
      <c r="C41" s="1075"/>
      <c r="D41" s="1084" t="s">
        <v>672</v>
      </c>
      <c r="E41" s="1084"/>
      <c r="F41" s="1077"/>
      <c r="G41" s="1108"/>
      <c r="H41" s="1108"/>
      <c r="I41" s="1059">
        <f t="shared" si="1"/>
        <v>0</v>
      </c>
      <c r="J41" s="1059">
        <f t="shared" si="2"/>
        <v>0</v>
      </c>
      <c r="K41" s="1054"/>
      <c r="L41" s="1060"/>
      <c r="M41" s="1060"/>
      <c r="N41" s="1060"/>
      <c r="O41" s="1058"/>
      <c r="P41" s="1056"/>
    </row>
    <row r="42" spans="1:16" ht="24.95" customHeight="1">
      <c r="A42" s="402"/>
      <c r="B42" s="1049" t="s">
        <v>36</v>
      </c>
      <c r="C42" s="1075"/>
      <c r="D42" s="1084" t="s">
        <v>673</v>
      </c>
      <c r="E42" s="1084"/>
      <c r="F42" s="1077"/>
      <c r="G42" s="1108"/>
      <c r="H42" s="1108"/>
      <c r="I42" s="1059">
        <f t="shared" si="1"/>
        <v>0</v>
      </c>
      <c r="J42" s="1059">
        <f t="shared" si="2"/>
        <v>0</v>
      </c>
      <c r="K42" s="1054"/>
      <c r="L42" s="1060"/>
      <c r="M42" s="1060"/>
      <c r="N42" s="1060"/>
      <c r="O42" s="1058"/>
      <c r="P42" s="1056"/>
    </row>
    <row r="43" spans="1:16" ht="24.95" customHeight="1">
      <c r="A43" s="402"/>
      <c r="B43" s="1049" t="s">
        <v>37</v>
      </c>
      <c r="C43" s="1075"/>
      <c r="D43" s="1084" t="s">
        <v>674</v>
      </c>
      <c r="E43" s="1084"/>
      <c r="F43" s="1077"/>
      <c r="G43" s="1108"/>
      <c r="H43" s="1108"/>
      <c r="I43" s="1059">
        <f t="shared" si="1"/>
        <v>0</v>
      </c>
      <c r="J43" s="1059">
        <f t="shared" si="2"/>
        <v>0</v>
      </c>
      <c r="K43" s="1054"/>
      <c r="L43" s="1060"/>
      <c r="M43" s="1060"/>
      <c r="N43" s="1060"/>
      <c r="O43" s="1058"/>
      <c r="P43" s="1056"/>
    </row>
    <row r="44" spans="1:16" ht="24.95" customHeight="1">
      <c r="A44" s="402"/>
      <c r="B44" s="1049" t="s">
        <v>38</v>
      </c>
      <c r="C44" s="1075"/>
      <c r="D44" s="1084" t="s">
        <v>675</v>
      </c>
      <c r="E44" s="1084"/>
      <c r="F44" s="1077"/>
      <c r="G44" s="1108"/>
      <c r="H44" s="1108"/>
      <c r="I44" s="1059">
        <f t="shared" si="1"/>
        <v>0</v>
      </c>
      <c r="J44" s="1059">
        <f t="shared" si="2"/>
        <v>0</v>
      </c>
      <c r="K44" s="1054"/>
      <c r="L44" s="1060"/>
      <c r="M44" s="1060"/>
      <c r="N44" s="1060"/>
      <c r="O44" s="1058"/>
      <c r="P44" s="1056"/>
    </row>
    <row r="45" spans="1:16" ht="24.95" customHeight="1">
      <c r="A45" s="402"/>
      <c r="B45" s="1049" t="s">
        <v>39</v>
      </c>
      <c r="C45" s="1075"/>
      <c r="D45" s="1084" t="s">
        <v>676</v>
      </c>
      <c r="E45" s="1084"/>
      <c r="F45" s="1077"/>
      <c r="G45" s="1108"/>
      <c r="H45" s="1108"/>
      <c r="I45" s="1059">
        <f t="shared" si="1"/>
        <v>0</v>
      </c>
      <c r="J45" s="1059">
        <f t="shared" si="2"/>
        <v>0</v>
      </c>
      <c r="K45" s="1054"/>
      <c r="L45" s="1060"/>
      <c r="M45" s="1060"/>
      <c r="N45" s="1060"/>
      <c r="O45" s="1058"/>
      <c r="P45" s="1056"/>
    </row>
    <row r="46" spans="1:16" ht="24.95" customHeight="1">
      <c r="A46" s="402"/>
      <c r="B46" s="1049" t="s">
        <v>40</v>
      </c>
      <c r="C46" s="1075"/>
      <c r="D46" s="1084" t="s">
        <v>677</v>
      </c>
      <c r="E46" s="1084"/>
      <c r="F46" s="1077"/>
      <c r="G46" s="1108"/>
      <c r="H46" s="1108"/>
      <c r="I46" s="1059">
        <f t="shared" si="1"/>
        <v>0</v>
      </c>
      <c r="J46" s="1059">
        <f t="shared" si="2"/>
        <v>0</v>
      </c>
      <c r="K46" s="1054"/>
      <c r="L46" s="1060"/>
      <c r="M46" s="1060"/>
      <c r="N46" s="1060"/>
      <c r="O46" s="1058"/>
      <c r="P46" s="1056"/>
    </row>
    <row r="47" spans="1:16" ht="24.95" customHeight="1">
      <c r="A47" s="402"/>
      <c r="B47" s="1049" t="s">
        <v>44</v>
      </c>
      <c r="C47" s="1075"/>
      <c r="D47" s="1084" t="s">
        <v>678</v>
      </c>
      <c r="E47" s="1084"/>
      <c r="F47" s="1077"/>
      <c r="G47" s="1108"/>
      <c r="H47" s="1108"/>
      <c r="I47" s="1059">
        <f t="shared" si="1"/>
        <v>0</v>
      </c>
      <c r="J47" s="1059">
        <f t="shared" si="2"/>
        <v>0</v>
      </c>
      <c r="K47" s="1054"/>
      <c r="L47" s="1060"/>
      <c r="M47" s="1060"/>
      <c r="N47" s="1060"/>
      <c r="O47" s="1058"/>
      <c r="P47" s="1056"/>
    </row>
    <row r="48" spans="1:16" ht="24.95" customHeight="1">
      <c r="A48" s="402"/>
      <c r="B48" s="1049" t="s">
        <v>45</v>
      </c>
      <c r="C48" s="1075"/>
      <c r="D48" s="1084" t="s">
        <v>679</v>
      </c>
      <c r="E48" s="1084"/>
      <c r="F48" s="1077"/>
      <c r="G48" s="1108"/>
      <c r="H48" s="1108"/>
      <c r="I48" s="1059">
        <f t="shared" si="1"/>
        <v>0</v>
      </c>
      <c r="J48" s="1059">
        <f t="shared" si="2"/>
        <v>0</v>
      </c>
      <c r="K48" s="1054"/>
      <c r="L48" s="1058"/>
      <c r="M48" s="1058"/>
      <c r="N48" s="1060"/>
      <c r="O48" s="1058"/>
      <c r="P48" s="1056"/>
    </row>
    <row r="49" spans="1:16" ht="24.95" customHeight="1">
      <c r="A49" s="402"/>
      <c r="B49" s="1049" t="s">
        <v>46</v>
      </c>
      <c r="C49" s="1075"/>
      <c r="D49" s="1084" t="s">
        <v>680</v>
      </c>
      <c r="E49" s="1084"/>
      <c r="F49" s="1077"/>
      <c r="G49" s="1108"/>
      <c r="H49" s="1108"/>
      <c r="I49" s="1059">
        <f t="shared" si="1"/>
        <v>0</v>
      </c>
      <c r="J49" s="1059">
        <f t="shared" si="2"/>
        <v>0</v>
      </c>
      <c r="K49" s="1054"/>
      <c r="L49" s="1058"/>
      <c r="M49" s="1058"/>
      <c r="N49" s="1060"/>
      <c r="O49" s="1058"/>
      <c r="P49" s="1056"/>
    </row>
    <row r="50" spans="1:16" ht="24.95" customHeight="1">
      <c r="A50" s="402"/>
      <c r="B50" s="1049" t="s">
        <v>47</v>
      </c>
      <c r="C50" s="1075"/>
      <c r="D50" s="1084" t="s">
        <v>681</v>
      </c>
      <c r="E50" s="1084"/>
      <c r="F50" s="1077"/>
      <c r="G50" s="1108"/>
      <c r="H50" s="1108"/>
      <c r="I50" s="1059">
        <f t="shared" si="1"/>
        <v>0</v>
      </c>
      <c r="J50" s="1059">
        <f t="shared" si="2"/>
        <v>0</v>
      </c>
      <c r="K50" s="1054"/>
      <c r="L50" s="1058"/>
      <c r="M50" s="1058"/>
      <c r="N50" s="1060"/>
      <c r="O50" s="1058"/>
      <c r="P50" s="1056"/>
    </row>
    <row r="51" spans="1:16" ht="24.95" customHeight="1">
      <c r="A51" s="402"/>
      <c r="B51" s="1049" t="s">
        <v>48</v>
      </c>
      <c r="C51" s="1075"/>
      <c r="D51" s="1084" t="s">
        <v>682</v>
      </c>
      <c r="E51" s="1084"/>
      <c r="F51" s="1077"/>
      <c r="G51" s="1108"/>
      <c r="H51" s="1108"/>
      <c r="I51" s="1059">
        <f t="shared" si="1"/>
        <v>0</v>
      </c>
      <c r="J51" s="1059">
        <f t="shared" si="2"/>
        <v>0</v>
      </c>
      <c r="K51" s="1054"/>
      <c r="L51" s="1058"/>
      <c r="M51" s="1058"/>
      <c r="N51" s="1060"/>
      <c r="O51" s="1058"/>
      <c r="P51" s="1056"/>
    </row>
    <row r="52" spans="1:16" ht="24.95" customHeight="1">
      <c r="A52" s="402"/>
      <c r="B52" s="1049" t="s">
        <v>49</v>
      </c>
      <c r="C52" s="1090"/>
      <c r="D52" s="1091" t="s">
        <v>683</v>
      </c>
      <c r="E52" s="1091"/>
      <c r="F52" s="1092"/>
      <c r="G52" s="1109"/>
      <c r="H52" s="1109"/>
      <c r="I52" s="1093">
        <f t="shared" si="1"/>
        <v>0</v>
      </c>
      <c r="J52" s="1093">
        <f t="shared" si="2"/>
        <v>0</v>
      </c>
      <c r="K52" s="1054"/>
      <c r="L52" s="1094"/>
      <c r="M52" s="1094"/>
      <c r="N52" s="1069"/>
      <c r="O52" s="1094"/>
      <c r="P52" s="1070"/>
    </row>
    <row r="53" spans="1:16" ht="24.95" customHeight="1">
      <c r="A53" s="402"/>
      <c r="B53" s="1049" t="s">
        <v>50</v>
      </c>
      <c r="C53" s="1090"/>
      <c r="D53" s="1091" t="s">
        <v>684</v>
      </c>
      <c r="E53" s="1091"/>
      <c r="F53" s="1092"/>
      <c r="G53" s="1109"/>
      <c r="H53" s="1109"/>
      <c r="I53" s="1093">
        <f t="shared" si="1"/>
        <v>0</v>
      </c>
      <c r="J53" s="1093">
        <f t="shared" si="2"/>
        <v>0</v>
      </c>
      <c r="K53" s="1054"/>
      <c r="L53" s="1094"/>
      <c r="M53" s="1094"/>
      <c r="N53" s="1069"/>
      <c r="O53" s="1094"/>
      <c r="P53" s="1070"/>
    </row>
    <row r="54" spans="1:16" ht="24.95" customHeight="1">
      <c r="A54" s="402"/>
      <c r="B54" s="1049" t="s">
        <v>91</v>
      </c>
      <c r="C54" s="1090"/>
      <c r="D54" s="1091" t="s">
        <v>685</v>
      </c>
      <c r="E54" s="1091"/>
      <c r="F54" s="1092"/>
      <c r="G54" s="1109"/>
      <c r="H54" s="1109"/>
      <c r="I54" s="1093">
        <f t="shared" si="1"/>
        <v>0</v>
      </c>
      <c r="J54" s="1093">
        <f t="shared" si="2"/>
        <v>0</v>
      </c>
      <c r="K54" s="1054"/>
      <c r="L54" s="1094"/>
      <c r="M54" s="1094"/>
      <c r="N54" s="1069"/>
      <c r="O54" s="1094"/>
      <c r="P54" s="1070"/>
    </row>
    <row r="55" spans="1:16" ht="24.95" customHeight="1">
      <c r="A55" s="402"/>
      <c r="B55" s="1049" t="s">
        <v>90</v>
      </c>
      <c r="C55" s="1090"/>
      <c r="D55" s="1091" t="s">
        <v>686</v>
      </c>
      <c r="E55" s="1091"/>
      <c r="F55" s="1092"/>
      <c r="G55" s="1109"/>
      <c r="H55" s="1109"/>
      <c r="I55" s="1093">
        <f t="shared" si="1"/>
        <v>0</v>
      </c>
      <c r="J55" s="1093">
        <f t="shared" si="2"/>
        <v>0</v>
      </c>
      <c r="K55" s="1054"/>
      <c r="L55" s="1094"/>
      <c r="M55" s="1094"/>
      <c r="N55" s="1069"/>
      <c r="O55" s="1094"/>
      <c r="P55" s="1070"/>
    </row>
    <row r="56" spans="1:16" ht="24.95" customHeight="1">
      <c r="A56" s="402"/>
      <c r="B56" s="1049" t="s">
        <v>206</v>
      </c>
      <c r="C56" s="1090"/>
      <c r="D56" s="1091" t="s">
        <v>687</v>
      </c>
      <c r="E56" s="1091"/>
      <c r="F56" s="1092"/>
      <c r="G56" s="1109"/>
      <c r="H56" s="1109"/>
      <c r="I56" s="1093">
        <f t="shared" si="1"/>
        <v>0</v>
      </c>
      <c r="J56" s="1093">
        <f t="shared" si="2"/>
        <v>0</v>
      </c>
      <c r="K56" s="1054"/>
      <c r="L56" s="1094"/>
      <c r="M56" s="1094"/>
      <c r="N56" s="1069"/>
      <c r="O56" s="1094"/>
      <c r="P56" s="1070"/>
    </row>
    <row r="57" spans="1:16" ht="24.95" customHeight="1">
      <c r="A57" s="402"/>
      <c r="B57" s="1049" t="s">
        <v>236</v>
      </c>
      <c r="C57" s="1090"/>
      <c r="D57" s="1091" t="s">
        <v>688</v>
      </c>
      <c r="E57" s="1091"/>
      <c r="F57" s="1092"/>
      <c r="G57" s="1109"/>
      <c r="H57" s="1109"/>
      <c r="I57" s="1093">
        <f t="shared" si="1"/>
        <v>0</v>
      </c>
      <c r="J57" s="1093">
        <f t="shared" si="2"/>
        <v>0</v>
      </c>
      <c r="K57" s="1054"/>
      <c r="L57" s="1094"/>
      <c r="M57" s="1094"/>
      <c r="N57" s="1069"/>
      <c r="O57" s="1094"/>
      <c r="P57" s="1070"/>
    </row>
    <row r="58" spans="1:16" ht="24.95" customHeight="1">
      <c r="A58" s="402"/>
      <c r="B58" s="1095" t="s">
        <v>237</v>
      </c>
      <c r="C58" s="1090"/>
      <c r="D58" s="1091" t="s">
        <v>689</v>
      </c>
      <c r="E58" s="1091"/>
      <c r="F58" s="1092"/>
      <c r="G58" s="1109"/>
      <c r="H58" s="1109"/>
      <c r="I58" s="1109"/>
      <c r="J58" s="1109"/>
      <c r="K58" s="1054"/>
      <c r="L58" s="1094"/>
      <c r="M58" s="1094"/>
      <c r="N58" s="1069"/>
      <c r="O58" s="1094"/>
      <c r="P58" s="1070"/>
    </row>
    <row r="59" spans="1:16" ht="24.95" customHeight="1" thickBot="1">
      <c r="A59" s="402"/>
      <c r="B59" s="1096" t="s">
        <v>238</v>
      </c>
      <c r="C59" s="1097"/>
      <c r="D59" s="1098" t="s">
        <v>690</v>
      </c>
      <c r="E59" s="1099"/>
      <c r="F59" s="1100"/>
      <c r="G59" s="1114"/>
      <c r="H59" s="1114"/>
      <c r="I59" s="1101">
        <f>IF(G59&gt;H59,G59-H59,0)</f>
        <v>0</v>
      </c>
      <c r="J59" s="1101">
        <f>IF(H59&gt;G59,H59-G59,0)</f>
        <v>0</v>
      </c>
      <c r="K59" s="1054"/>
      <c r="L59" s="1102"/>
      <c r="M59" s="1102"/>
      <c r="N59" s="1102"/>
      <c r="O59" s="1103"/>
      <c r="P59" s="1104"/>
    </row>
    <row r="60" spans="1:16" ht="19.5" customHeight="1"/>
    <row r="62" spans="1:16" ht="15">
      <c r="D62" s="407"/>
      <c r="G62" s="390"/>
      <c r="H62" s="390"/>
    </row>
    <row r="63" spans="1:16" ht="15">
      <c r="G63" s="390"/>
      <c r="H63" s="390"/>
    </row>
    <row r="64" spans="1:16" ht="15">
      <c r="G64" s="390"/>
      <c r="H64" s="390"/>
    </row>
    <row r="65" spans="7:8" ht="15">
      <c r="G65" s="390"/>
      <c r="H65" s="390"/>
    </row>
    <row r="66" spans="7:8" ht="15">
      <c r="G66" s="390"/>
      <c r="H66" s="390"/>
    </row>
    <row r="67" spans="7:8" ht="15">
      <c r="G67" s="390"/>
      <c r="H67" s="390"/>
    </row>
  </sheetData>
  <sheetProtection algorithmName="SHA-512" hashValue="KBGG8Y9dp8V8iQ27+aRjbfnk+JeOPipktEbSnKyptHRJJt2Nnamc5wM+2ty5m5ITIID/sjaqbwrB6pbDNwTqjQ==" saltValue="QJIYepPU1rijh4Rz8/fxFA==" spinCount="100000" sheet="1" objects="1" scenarios="1"/>
  <mergeCells count="16">
    <mergeCell ref="B20:P20"/>
    <mergeCell ref="B24:P24"/>
    <mergeCell ref="C9:F9"/>
    <mergeCell ref="C10:F10"/>
    <mergeCell ref="C11:F11"/>
    <mergeCell ref="C12:F12"/>
    <mergeCell ref="C13:F13"/>
    <mergeCell ref="C14:F14"/>
    <mergeCell ref="B2:P2"/>
    <mergeCell ref="B4:C8"/>
    <mergeCell ref="G4:H6"/>
    <mergeCell ref="I4:J6"/>
    <mergeCell ref="L4:N6"/>
    <mergeCell ref="O4:O7"/>
    <mergeCell ref="P4:P7"/>
    <mergeCell ref="K4:K8"/>
  </mergeCells>
  <dataValidations count="1">
    <dataValidation type="custom" allowBlank="1" showInputMessage="1" showErrorMessage="1" sqref="K9" xr:uid="{00000000-0002-0000-4100-000000000000}">
      <formula1>K9&lt;=K22+K20+K21</formula1>
    </dataValidation>
  </dataValidations>
  <printOptions horizontalCentered="1"/>
  <pageMargins left="0.27559055118110237" right="0.15748031496062992" top="0.78740157480314965" bottom="0.78740157480314965" header="0.31496062992125984" footer="0.31496062992125984"/>
  <pageSetup paperSize="9" scale="31" fitToWidth="2" orientation="landscape" r:id="rId1"/>
  <headerFooter scaleWithDoc="0">
    <oddHeader>&amp;CEN
ANNEX I</oddHeader>
    <oddFooter>&amp;C&amp;P</odd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codeName="Sheet25">
    <tabColor theme="4" tint="0.59999389629810485"/>
    <pageSetUpPr fitToPage="1"/>
  </sheetPr>
  <dimension ref="A1:AA26"/>
  <sheetViews>
    <sheetView showGridLines="0" zoomScaleNormal="100" workbookViewId="0">
      <selection activeCell="L19" sqref="L19:L23"/>
    </sheetView>
  </sheetViews>
  <sheetFormatPr defaultColWidth="10" defaultRowHeight="12.75"/>
  <cols>
    <col min="1" max="1" width="1.5" style="354" customWidth="1"/>
    <col min="2" max="2" width="5.875" style="354" customWidth="1"/>
    <col min="3" max="3" width="10" style="354"/>
    <col min="4" max="4" width="11.625" style="354" customWidth="1"/>
    <col min="5" max="5" width="10" style="354"/>
    <col min="6" max="6" width="38.125" style="354" customWidth="1"/>
    <col min="7" max="10" width="14.25" style="354" customWidth="1"/>
    <col min="11" max="11" width="20.625" style="354" customWidth="1"/>
    <col min="12" max="13" width="17.875" style="354" customWidth="1"/>
    <col min="14" max="16384" width="10" style="354"/>
  </cols>
  <sheetData>
    <row r="1" spans="1:27" ht="9" customHeight="1" thickBot="1"/>
    <row r="2" spans="1:27" s="408" customFormat="1" ht="26.25" customHeight="1" thickBot="1">
      <c r="B2" s="1513" t="s">
        <v>691</v>
      </c>
      <c r="C2" s="1514"/>
      <c r="D2" s="1514"/>
      <c r="E2" s="1514"/>
      <c r="F2" s="1514"/>
      <c r="G2" s="1514"/>
      <c r="H2" s="1514"/>
      <c r="I2" s="1514"/>
      <c r="J2" s="1514"/>
      <c r="K2" s="1514"/>
      <c r="L2" s="1514"/>
      <c r="M2" s="1515"/>
    </row>
    <row r="3" spans="1:27" ht="12.75" customHeight="1" thickBot="1">
      <c r="B3" s="361"/>
      <c r="C3" s="358"/>
      <c r="D3" s="409"/>
      <c r="E3" s="409"/>
      <c r="F3" s="358"/>
      <c r="G3" s="359"/>
      <c r="H3" s="359"/>
      <c r="I3" s="359"/>
      <c r="J3" s="359"/>
      <c r="K3" s="359"/>
      <c r="L3" s="358"/>
      <c r="M3" s="358"/>
    </row>
    <row r="4" spans="1:27" s="410" customFormat="1" ht="25.5" customHeight="1">
      <c r="B4" s="411"/>
      <c r="C4" s="412"/>
      <c r="D4" s="412"/>
      <c r="E4" s="412"/>
      <c r="F4" s="412"/>
      <c r="G4" s="1516" t="s">
        <v>479</v>
      </c>
      <c r="H4" s="1517"/>
      <c r="I4" s="1518" t="s">
        <v>480</v>
      </c>
      <c r="J4" s="1519"/>
      <c r="K4" s="1524" t="s">
        <v>481</v>
      </c>
      <c r="L4" s="1524" t="s">
        <v>449</v>
      </c>
      <c r="M4" s="1529" t="s">
        <v>478</v>
      </c>
    </row>
    <row r="5" spans="1:27" s="410" customFormat="1" ht="15" customHeight="1">
      <c r="B5" s="413"/>
      <c r="C5" s="414"/>
      <c r="D5" s="414"/>
      <c r="E5" s="414"/>
      <c r="F5" s="414"/>
      <c r="G5" s="1532" t="s">
        <v>482</v>
      </c>
      <c r="H5" s="1534" t="s">
        <v>483</v>
      </c>
      <c r="I5" s="1520"/>
      <c r="J5" s="1521"/>
      <c r="K5" s="1525"/>
      <c r="L5" s="1527"/>
      <c r="M5" s="1530"/>
    </row>
    <row r="6" spans="1:27" s="410" customFormat="1" ht="35.25" customHeight="1">
      <c r="B6" s="413"/>
      <c r="C6" s="414"/>
      <c r="D6" s="414"/>
      <c r="E6" s="414"/>
      <c r="F6" s="414"/>
      <c r="G6" s="1533"/>
      <c r="H6" s="1533"/>
      <c r="I6" s="1522"/>
      <c r="J6" s="1523"/>
      <c r="K6" s="1525"/>
      <c r="L6" s="1527"/>
      <c r="M6" s="1530"/>
    </row>
    <row r="7" spans="1:27" s="410" customFormat="1" ht="66" customHeight="1">
      <c r="B7" s="413"/>
      <c r="C7" s="414"/>
      <c r="D7" s="414"/>
      <c r="E7" s="414"/>
      <c r="F7" s="414"/>
      <c r="G7" s="1467"/>
      <c r="H7" s="1467"/>
      <c r="I7" s="415" t="s">
        <v>482</v>
      </c>
      <c r="J7" s="416" t="s">
        <v>483</v>
      </c>
      <c r="K7" s="1526"/>
      <c r="L7" s="1528"/>
      <c r="M7" s="1531"/>
    </row>
    <row r="8" spans="1:27" s="410" customFormat="1" ht="14.25">
      <c r="B8" s="413"/>
      <c r="C8" s="414"/>
      <c r="D8" s="414"/>
      <c r="E8" s="414"/>
      <c r="F8" s="414"/>
      <c r="G8" s="417" t="s">
        <v>6</v>
      </c>
      <c r="H8" s="418" t="s">
        <v>7</v>
      </c>
      <c r="I8" s="418" t="s">
        <v>8</v>
      </c>
      <c r="J8" s="418" t="s">
        <v>9</v>
      </c>
      <c r="K8" s="419" t="s">
        <v>10</v>
      </c>
      <c r="L8" s="420" t="s">
        <v>11</v>
      </c>
      <c r="M8" s="421" t="s">
        <v>12</v>
      </c>
    </row>
    <row r="9" spans="1:27" s="410" customFormat="1" ht="18" customHeight="1">
      <c r="A9" s="305"/>
      <c r="B9" s="401" t="s">
        <v>6</v>
      </c>
      <c r="C9" s="422" t="s">
        <v>692</v>
      </c>
      <c r="D9" s="423"/>
      <c r="E9" s="423"/>
      <c r="F9" s="424"/>
      <c r="G9" s="778">
        <f>SUM(G10:G13)</f>
        <v>0</v>
      </c>
      <c r="H9" s="779">
        <f t="shared" ref="H9:K9" si="0">SUM(H10:H13)</f>
        <v>0</v>
      </c>
      <c r="I9" s="779">
        <f t="shared" si="0"/>
        <v>0</v>
      </c>
      <c r="J9" s="779">
        <f t="shared" si="0"/>
        <v>0</v>
      </c>
      <c r="K9" s="779">
        <f t="shared" si="0"/>
        <v>0</v>
      </c>
      <c r="L9" s="779">
        <f>SUM(L15:L18)</f>
        <v>0</v>
      </c>
      <c r="M9" s="780">
        <f>L9*12.5</f>
        <v>0</v>
      </c>
    </row>
    <row r="10" spans="1:27" s="410" customFormat="1" ht="18" customHeight="1">
      <c r="A10" s="305"/>
      <c r="B10" s="401" t="s">
        <v>7</v>
      </c>
      <c r="C10" s="425"/>
      <c r="D10" s="414" t="s">
        <v>693</v>
      </c>
      <c r="E10" s="414"/>
      <c r="F10" s="426"/>
      <c r="G10" s="1115"/>
      <c r="H10" s="1116"/>
      <c r="I10" s="1116"/>
      <c r="J10" s="1116"/>
      <c r="K10" s="1116"/>
      <c r="L10" s="1116"/>
      <c r="M10" s="781"/>
      <c r="AA10" s="525"/>
    </row>
    <row r="11" spans="1:27" s="410" customFormat="1" ht="18" customHeight="1">
      <c r="A11" s="305"/>
      <c r="B11" s="401" t="s">
        <v>8</v>
      </c>
      <c r="C11" s="425"/>
      <c r="D11" s="414" t="s">
        <v>694</v>
      </c>
      <c r="E11" s="414"/>
      <c r="F11" s="426"/>
      <c r="G11" s="1115"/>
      <c r="H11" s="1116"/>
      <c r="I11" s="1116"/>
      <c r="J11" s="1116"/>
      <c r="K11" s="1116"/>
      <c r="L11" s="1116"/>
      <c r="M11" s="781"/>
    </row>
    <row r="12" spans="1:27" s="410" customFormat="1" ht="18" customHeight="1">
      <c r="A12" s="305"/>
      <c r="B12" s="401" t="s">
        <v>9</v>
      </c>
      <c r="C12" s="425"/>
      <c r="D12" s="414" t="s">
        <v>695</v>
      </c>
      <c r="E12" s="414"/>
      <c r="F12" s="426"/>
      <c r="G12" s="1115"/>
      <c r="H12" s="1116"/>
      <c r="I12" s="1116"/>
      <c r="J12" s="1116"/>
      <c r="K12" s="1116"/>
      <c r="L12" s="1116"/>
      <c r="M12" s="781"/>
    </row>
    <row r="13" spans="1:27" s="410" customFormat="1" ht="18" customHeight="1">
      <c r="A13" s="305"/>
      <c r="B13" s="401" t="s">
        <v>10</v>
      </c>
      <c r="C13" s="425"/>
      <c r="D13" s="414" t="s">
        <v>696</v>
      </c>
      <c r="E13" s="414"/>
      <c r="F13" s="426"/>
      <c r="G13" s="1115"/>
      <c r="H13" s="1116"/>
      <c r="I13" s="1116"/>
      <c r="J13" s="1116"/>
      <c r="K13" s="1116"/>
      <c r="L13" s="1116"/>
      <c r="M13" s="781"/>
    </row>
    <row r="14" spans="1:27" s="410" customFormat="1" ht="18" customHeight="1">
      <c r="A14" s="305"/>
      <c r="B14" s="405" t="s">
        <v>11</v>
      </c>
      <c r="C14" s="425"/>
      <c r="D14" s="414" t="s">
        <v>697</v>
      </c>
      <c r="E14" s="414"/>
      <c r="F14" s="426"/>
      <c r="G14" s="1117"/>
      <c r="H14" s="1118"/>
      <c r="I14" s="1118"/>
      <c r="J14" s="1118"/>
      <c r="K14" s="1118"/>
      <c r="L14" s="1118"/>
      <c r="M14" s="782"/>
    </row>
    <row r="15" spans="1:27" s="410" customFormat="1" ht="18" customHeight="1">
      <c r="A15" s="305"/>
      <c r="B15" s="401" t="s">
        <v>12</v>
      </c>
      <c r="C15" s="427" t="s">
        <v>698</v>
      </c>
      <c r="D15" s="423"/>
      <c r="E15" s="423"/>
      <c r="F15" s="424"/>
      <c r="G15" s="1119"/>
      <c r="H15" s="1120"/>
      <c r="I15" s="1121"/>
      <c r="J15" s="1121"/>
      <c r="K15" s="1121"/>
      <c r="L15" s="1121"/>
      <c r="M15" s="783"/>
    </row>
    <row r="16" spans="1:27" s="410" customFormat="1" ht="18" customHeight="1">
      <c r="A16" s="305"/>
      <c r="B16" s="401" t="s">
        <v>13</v>
      </c>
      <c r="C16" s="428" t="s">
        <v>699</v>
      </c>
      <c r="D16" s="429"/>
      <c r="E16" s="429"/>
      <c r="F16" s="430"/>
      <c r="G16" s="1122"/>
      <c r="H16" s="1123"/>
      <c r="I16" s="1118"/>
      <c r="J16" s="1118"/>
      <c r="K16" s="1118"/>
      <c r="L16" s="1118"/>
      <c r="M16" s="784"/>
    </row>
    <row r="17" spans="1:13" s="410" customFormat="1" ht="18" customHeight="1">
      <c r="A17" s="305"/>
      <c r="B17" s="431" t="s">
        <v>14</v>
      </c>
      <c r="C17" s="432" t="s">
        <v>700</v>
      </c>
      <c r="D17" s="433"/>
      <c r="E17" s="433"/>
      <c r="F17" s="434"/>
      <c r="G17" s="1119"/>
      <c r="H17" s="1120"/>
      <c r="I17" s="1121"/>
      <c r="J17" s="1121"/>
      <c r="K17" s="1121"/>
      <c r="L17" s="779">
        <f>L10+L11+L12+L13</f>
        <v>0</v>
      </c>
      <c r="M17" s="785"/>
    </row>
    <row r="18" spans="1:13" s="410" customFormat="1" ht="18" customHeight="1">
      <c r="A18" s="305"/>
      <c r="B18" s="401" t="s">
        <v>15</v>
      </c>
      <c r="C18" s="432" t="s">
        <v>526</v>
      </c>
      <c r="D18" s="433"/>
      <c r="E18" s="433"/>
      <c r="F18" s="434"/>
      <c r="G18" s="786"/>
      <c r="H18" s="787"/>
      <c r="I18" s="787"/>
      <c r="J18" s="787"/>
      <c r="K18" s="787"/>
      <c r="L18" s="788">
        <f>L19+L20+L21+L22+L23</f>
        <v>0</v>
      </c>
      <c r="M18" s="789"/>
    </row>
    <row r="19" spans="1:13" s="410" customFormat="1" ht="18" customHeight="1">
      <c r="A19" s="305"/>
      <c r="B19" s="401" t="s">
        <v>16</v>
      </c>
      <c r="C19" s="435" t="s">
        <v>527</v>
      </c>
      <c r="D19" s="436"/>
      <c r="E19" s="437"/>
      <c r="F19" s="438"/>
      <c r="G19" s="786"/>
      <c r="H19" s="787"/>
      <c r="I19" s="787"/>
      <c r="J19" s="787"/>
      <c r="K19" s="787"/>
      <c r="L19" s="1116"/>
      <c r="M19" s="789"/>
    </row>
    <row r="20" spans="1:13" s="410" customFormat="1" ht="18" customHeight="1">
      <c r="A20" s="305"/>
      <c r="B20" s="401" t="s">
        <v>17</v>
      </c>
      <c r="C20" s="435" t="s">
        <v>528</v>
      </c>
      <c r="D20" s="436"/>
      <c r="E20" s="437"/>
      <c r="F20" s="438"/>
      <c r="G20" s="786"/>
      <c r="H20" s="787"/>
      <c r="I20" s="787"/>
      <c r="J20" s="787"/>
      <c r="K20" s="787"/>
      <c r="L20" s="1116"/>
      <c r="M20" s="789"/>
    </row>
    <row r="21" spans="1:13" s="410" customFormat="1" ht="18" customHeight="1">
      <c r="A21" s="305"/>
      <c r="B21" s="401" t="s">
        <v>18</v>
      </c>
      <c r="C21" s="435" t="s">
        <v>529</v>
      </c>
      <c r="D21" s="436"/>
      <c r="E21" s="437"/>
      <c r="F21" s="438"/>
      <c r="G21" s="786"/>
      <c r="H21" s="787"/>
      <c r="I21" s="787"/>
      <c r="J21" s="787"/>
      <c r="K21" s="787"/>
      <c r="L21" s="1116"/>
      <c r="M21" s="789"/>
    </row>
    <row r="22" spans="1:13" s="410" customFormat="1" ht="18" customHeight="1">
      <c r="A22" s="305"/>
      <c r="B22" s="405" t="s">
        <v>701</v>
      </c>
      <c r="C22" s="435" t="s">
        <v>531</v>
      </c>
      <c r="D22" s="436"/>
      <c r="E22" s="437"/>
      <c r="F22" s="438"/>
      <c r="G22" s="790"/>
      <c r="H22" s="791"/>
      <c r="I22" s="791"/>
      <c r="J22" s="791"/>
      <c r="K22" s="791"/>
      <c r="L22" s="1124"/>
      <c r="M22" s="792"/>
    </row>
    <row r="23" spans="1:13" s="410" customFormat="1" ht="18" customHeight="1" thickBot="1">
      <c r="A23" s="305"/>
      <c r="B23" s="406" t="s">
        <v>19</v>
      </c>
      <c r="C23" s="439" t="s">
        <v>532</v>
      </c>
      <c r="D23" s="440"/>
      <c r="E23" s="440"/>
      <c r="F23" s="441"/>
      <c r="G23" s="793"/>
      <c r="H23" s="794"/>
      <c r="I23" s="794"/>
      <c r="J23" s="794"/>
      <c r="K23" s="794"/>
      <c r="L23" s="1125"/>
      <c r="M23" s="795"/>
    </row>
    <row r="24" spans="1:13" ht="15">
      <c r="B24" s="390"/>
      <c r="C24" s="390"/>
      <c r="D24" s="390"/>
      <c r="E24" s="390"/>
      <c r="F24" s="390"/>
      <c r="G24" s="392"/>
      <c r="H24" s="392"/>
      <c r="I24" s="392"/>
      <c r="J24" s="392"/>
      <c r="K24" s="392"/>
      <c r="L24" s="390"/>
      <c r="M24" s="390"/>
    </row>
    <row r="25" spans="1:13" ht="15">
      <c r="B25" s="390"/>
      <c r="C25" s="390"/>
      <c r="D25" s="390"/>
      <c r="E25" s="390"/>
      <c r="F25" s="390"/>
      <c r="G25" s="392"/>
      <c r="H25" s="392"/>
      <c r="I25" s="392"/>
      <c r="J25" s="392"/>
      <c r="K25" s="392"/>
      <c r="L25" s="390"/>
      <c r="M25" s="390"/>
    </row>
    <row r="26" spans="1:13" ht="15">
      <c r="B26" s="390"/>
      <c r="C26" s="390"/>
      <c r="D26" s="390"/>
      <c r="E26" s="390"/>
      <c r="F26" s="390"/>
      <c r="G26" s="392"/>
      <c r="H26" s="392"/>
      <c r="I26" s="392"/>
      <c r="J26" s="392"/>
      <c r="K26" s="392"/>
      <c r="L26" s="390"/>
      <c r="M26" s="390"/>
    </row>
  </sheetData>
  <sheetProtection algorithmName="SHA-512" hashValue="vBdrXX3fLwepztHfMM2u8Nka7Xk/feheQh6oZ2TUN9nNSxx/drlipDKOu6cWqzw+8GqAcEJzekB8q/91c4VoDg==" saltValue="+Pv1axa1TslZvL7VgLWb1A==" spinCount="100000" sheet="1" objects="1" scenarios="1"/>
  <mergeCells count="8">
    <mergeCell ref="B2:M2"/>
    <mergeCell ref="G4:H4"/>
    <mergeCell ref="I4:J6"/>
    <mergeCell ref="K4:K7"/>
    <mergeCell ref="L4:L7"/>
    <mergeCell ref="M4:M7"/>
    <mergeCell ref="G5:G7"/>
    <mergeCell ref="H5:H7"/>
  </mergeCells>
  <printOptions horizontalCentered="1"/>
  <pageMargins left="0.27559055118110237" right="0.15748031496062992" top="0.78740157480314965" bottom="0.78740157480314965" header="0.31496062992125984" footer="0.31496062992125984"/>
  <pageSetup paperSize="9" scale="38" orientation="landscape" r:id="rId1"/>
  <headerFooter scaleWithDoc="0" alignWithMargins="0">
    <oddHeader>&amp;CEN
ANNEX I</oddHead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67</vt:i4>
      </vt:variant>
      <vt:variant>
        <vt:lpstr>Named Ranges</vt:lpstr>
      </vt:variant>
      <vt:variant>
        <vt:i4>53</vt:i4>
      </vt:variant>
    </vt:vector>
  </HeadingPairs>
  <TitlesOfParts>
    <vt:vector size="120" baseType="lpstr">
      <vt:lpstr>Summary</vt:lpstr>
      <vt:lpstr>Index</vt:lpstr>
      <vt:lpstr>IF1</vt:lpstr>
      <vt:lpstr>IF2</vt:lpstr>
      <vt:lpstr>IF3</vt:lpstr>
      <vt:lpstr>IF4</vt:lpstr>
      <vt:lpstr>IF5 - THRESHOLDS REVIEW</vt:lpstr>
      <vt:lpstr>IF6 - K-FACTOR Details</vt:lpstr>
      <vt:lpstr>IF7 - K-CON Details</vt:lpstr>
      <vt:lpstr>IF8 - CON</vt:lpstr>
      <vt:lpstr>IF9 - LIQ REQ</vt:lpstr>
      <vt:lpstr>GS</vt:lpstr>
      <vt:lpstr>CCR</vt:lpstr>
      <vt:lpstr>CVA</vt:lpstr>
      <vt:lpstr>MKR SA TDI - TOTAL</vt:lpstr>
      <vt:lpstr>MKR SA TDI EUR</vt:lpstr>
      <vt:lpstr>MKR SA TDI ALL</vt:lpstr>
      <vt:lpstr>MKR SA TDI BGN</vt:lpstr>
      <vt:lpstr>MKR SA TDI CZK</vt:lpstr>
      <vt:lpstr>MKR SA TDI DKK</vt:lpstr>
      <vt:lpstr>MKR SA TDI EGP</vt:lpstr>
      <vt:lpstr>MKR SA TDI GBP</vt:lpstr>
      <vt:lpstr>MKR SA TDI HRK</vt:lpstr>
      <vt:lpstr>MKR SA TDI HUF</vt:lpstr>
      <vt:lpstr>MKR SA TDI ISK</vt:lpstr>
      <vt:lpstr>MKR SA TDI JPY</vt:lpstr>
      <vt:lpstr>MKR SA TDI MKD</vt:lpstr>
      <vt:lpstr>MKR SA TDI NOK</vt:lpstr>
      <vt:lpstr>MKR SA TDI PLN</vt:lpstr>
      <vt:lpstr>MKR SA TDI RON</vt:lpstr>
      <vt:lpstr>MKR SA TDI RUB</vt:lpstr>
      <vt:lpstr>MKR SA TDI RSD</vt:lpstr>
      <vt:lpstr>MKR SA TDI SEK</vt:lpstr>
      <vt:lpstr>MKR SA TDI CHF</vt:lpstr>
      <vt:lpstr>MKR SA TDI TRY</vt:lpstr>
      <vt:lpstr>MKR SA TDI UAH</vt:lpstr>
      <vt:lpstr>MKR SA TDI USD</vt:lpstr>
      <vt:lpstr>MKR SA TDI OTHER</vt:lpstr>
      <vt:lpstr>MKR SA SEC</vt:lpstr>
      <vt:lpstr>MKR SA CTP</vt:lpstr>
      <vt:lpstr>MKR SA EQU TOTAL</vt:lpstr>
      <vt:lpstr>MKR SA EQU Bulgaria</vt:lpstr>
      <vt:lpstr>MKR SA EQU Croatia</vt:lpstr>
      <vt:lpstr>MKR SA EQU Czech Republic</vt:lpstr>
      <vt:lpstr>MKR SA EQU Denmark</vt:lpstr>
      <vt:lpstr>MKR SA EQU Egypt</vt:lpstr>
      <vt:lpstr>MKR SA EQU Hungary</vt:lpstr>
      <vt:lpstr>MKR SA EQU Iceland</vt:lpstr>
      <vt:lpstr>MKR SA EQU Liechtenstein</vt:lpstr>
      <vt:lpstr>MKR SA EQU Norway</vt:lpstr>
      <vt:lpstr>MKR SA EQU Poland</vt:lpstr>
      <vt:lpstr>MKR SA EQU Romania</vt:lpstr>
      <vt:lpstr>MKR SA EQU Sweden</vt:lpstr>
      <vt:lpstr>MKR SA EQU United Kingdom</vt:lpstr>
      <vt:lpstr>MKR SA EQU Albania</vt:lpstr>
      <vt:lpstr>MKR SA EQU Japan</vt:lpstr>
      <vt:lpstr>MKR SA EQU FYROM</vt:lpstr>
      <vt:lpstr>MKR SA EQU Russian Federation</vt:lpstr>
      <vt:lpstr>MKR SA EQU Serbia</vt:lpstr>
      <vt:lpstr>MKR SA EQU Switzerland</vt:lpstr>
      <vt:lpstr>MKR SA EQU Turkey</vt:lpstr>
      <vt:lpstr>MKR SA EQU Ukraine</vt:lpstr>
      <vt:lpstr>MKR SA EQU USA</vt:lpstr>
      <vt:lpstr>MKR SA EQU Euro Area</vt:lpstr>
      <vt:lpstr>MKR SA EQU OTHER</vt:lpstr>
      <vt:lpstr>MKR SA FX</vt:lpstr>
      <vt:lpstr>MKR SA COM</vt:lpstr>
      <vt:lpstr>GS!Print_Area</vt:lpstr>
      <vt:lpstr>'IF7 - K-CON Details'!Print_Area</vt:lpstr>
      <vt:lpstr>'MKR SA CTP'!Print_Area</vt:lpstr>
      <vt:lpstr>'MKR SA SEC'!Print_Area</vt:lpstr>
      <vt:lpstr>'MKR SA TDI - TOTAL'!Print_Area</vt:lpstr>
      <vt:lpstr>'MKR SA TDI ALL'!Print_Area</vt:lpstr>
      <vt:lpstr>'MKR SA TDI BGN'!Print_Area</vt:lpstr>
      <vt:lpstr>'MKR SA TDI CHF'!Print_Area</vt:lpstr>
      <vt:lpstr>'MKR SA TDI CZK'!Print_Area</vt:lpstr>
      <vt:lpstr>'MKR SA TDI DKK'!Print_Area</vt:lpstr>
      <vt:lpstr>'MKR SA TDI EGP'!Print_Area</vt:lpstr>
      <vt:lpstr>'MKR SA TDI EUR'!Print_Area</vt:lpstr>
      <vt:lpstr>'MKR SA TDI GBP'!Print_Area</vt:lpstr>
      <vt:lpstr>'MKR SA TDI HRK'!Print_Area</vt:lpstr>
      <vt:lpstr>'MKR SA TDI HUF'!Print_Area</vt:lpstr>
      <vt:lpstr>'MKR SA TDI ISK'!Print_Area</vt:lpstr>
      <vt:lpstr>'MKR SA TDI JPY'!Print_Area</vt:lpstr>
      <vt:lpstr>'MKR SA TDI MKD'!Print_Area</vt:lpstr>
      <vt:lpstr>'MKR SA TDI NOK'!Print_Area</vt:lpstr>
      <vt:lpstr>'MKR SA TDI OTHER'!Print_Area</vt:lpstr>
      <vt:lpstr>'MKR SA TDI PLN'!Print_Area</vt:lpstr>
      <vt:lpstr>'MKR SA TDI RON'!Print_Area</vt:lpstr>
      <vt:lpstr>'MKR SA TDI RSD'!Print_Area</vt:lpstr>
      <vt:lpstr>'MKR SA TDI RUB'!Print_Area</vt:lpstr>
      <vt:lpstr>'MKR SA TDI SEK'!Print_Area</vt:lpstr>
      <vt:lpstr>'MKR SA TDI TRY'!Print_Area</vt:lpstr>
      <vt:lpstr>'MKR SA TDI UAH'!Print_Area</vt:lpstr>
      <vt:lpstr>'MKR SA TDI USD'!Print_Area</vt:lpstr>
      <vt:lpstr>'MKR SA SEC'!Print_Titles</vt:lpstr>
      <vt:lpstr>'MKR SA TDI - TOTAL'!Print_Titles</vt:lpstr>
      <vt:lpstr>'MKR SA TDI ALL'!Print_Titles</vt:lpstr>
      <vt:lpstr>'MKR SA TDI BGN'!Print_Titles</vt:lpstr>
      <vt:lpstr>'MKR SA TDI CHF'!Print_Titles</vt:lpstr>
      <vt:lpstr>'MKR SA TDI CZK'!Print_Titles</vt:lpstr>
      <vt:lpstr>'MKR SA TDI DKK'!Print_Titles</vt:lpstr>
      <vt:lpstr>'MKR SA TDI EGP'!Print_Titles</vt:lpstr>
      <vt:lpstr>'MKR SA TDI EUR'!Print_Titles</vt:lpstr>
      <vt:lpstr>'MKR SA TDI GBP'!Print_Titles</vt:lpstr>
      <vt:lpstr>'MKR SA TDI HRK'!Print_Titles</vt:lpstr>
      <vt:lpstr>'MKR SA TDI HUF'!Print_Titles</vt:lpstr>
      <vt:lpstr>'MKR SA TDI ISK'!Print_Titles</vt:lpstr>
      <vt:lpstr>'MKR SA TDI JPY'!Print_Titles</vt:lpstr>
      <vt:lpstr>'MKR SA TDI MKD'!Print_Titles</vt:lpstr>
      <vt:lpstr>'MKR SA TDI NOK'!Print_Titles</vt:lpstr>
      <vt:lpstr>'MKR SA TDI OTHER'!Print_Titles</vt:lpstr>
      <vt:lpstr>'MKR SA TDI PLN'!Print_Titles</vt:lpstr>
      <vt:lpstr>'MKR SA TDI RON'!Print_Titles</vt:lpstr>
      <vt:lpstr>'MKR SA TDI RSD'!Print_Titles</vt:lpstr>
      <vt:lpstr>'MKR SA TDI RUB'!Print_Titles</vt:lpstr>
      <vt:lpstr>'MKR SA TDI SEK'!Print_Titles</vt:lpstr>
      <vt:lpstr>'MKR SA TDI TRY'!Print_Titles</vt:lpstr>
      <vt:lpstr>'MKR SA TDI UAH'!Print_Titles</vt:lpstr>
      <vt:lpstr>'MKR SA TDI USD'!Print_Titles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Hillary Neale</dc:creator>
  <cp:lastModifiedBy>Nicolas Kakouros</cp:lastModifiedBy>
  <dcterms:created xsi:type="dcterms:W3CDTF">2019-11-25T11:14:51Z</dcterms:created>
  <dcterms:modified xsi:type="dcterms:W3CDTF">2022-01-26T07:04:15Z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